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otd_ekon\"/>
    </mc:Choice>
  </mc:AlternateContent>
  <bookViews>
    <workbookView xWindow="480" yWindow="990" windowWidth="18555" windowHeight="11520"/>
  </bookViews>
  <sheets>
    <sheet name="форма 2п исправл" sheetId="3" r:id="rId1"/>
  </sheets>
  <definedNames>
    <definedName name="_xlnm.Print_Titles" localSheetId="0">'форма 2п исправл'!$7:$9</definedName>
  </definedNames>
  <calcPr calcId="162913"/>
</workbook>
</file>

<file path=xl/calcChain.xml><?xml version="1.0" encoding="utf-8"?>
<calcChain xmlns="http://schemas.openxmlformats.org/spreadsheetml/2006/main">
  <c r="W25" i="3" l="1"/>
  <c r="N288" i="3"/>
  <c r="K288" i="3"/>
  <c r="H288" i="3"/>
  <c r="G306" i="3"/>
  <c r="K22" i="3"/>
  <c r="G1" i="3"/>
  <c r="J25" i="3"/>
  <c r="J1" i="3" s="1"/>
  <c r="L1" i="3"/>
  <c r="M25" i="3"/>
  <c r="M1" i="3" s="1"/>
  <c r="P25" i="3"/>
  <c r="P26" i="3" s="1"/>
  <c r="S25" i="3"/>
  <c r="S1" i="3" s="1"/>
  <c r="AH289" i="3"/>
  <c r="AG289" i="3"/>
  <c r="AD289" i="3"/>
  <c r="AC289" i="3"/>
  <c r="AB289" i="3"/>
  <c r="AA289" i="3"/>
  <c r="O288" i="3"/>
  <c r="AF289" i="3" s="1"/>
  <c r="L288" i="3"/>
  <c r="AE289" i="3" s="1"/>
  <c r="L287" i="3"/>
  <c r="O287" i="3" s="1"/>
  <c r="R287" i="3" s="1"/>
  <c r="U287" i="3" s="1"/>
  <c r="L285" i="3"/>
  <c r="O285" i="3" s="1"/>
  <c r="R285" i="3" s="1"/>
  <c r="U285" i="3" s="1"/>
  <c r="L284" i="3"/>
  <c r="O284" i="3" s="1"/>
  <c r="L283" i="3"/>
  <c r="O283" i="3" s="1"/>
  <c r="R283" i="3" s="1"/>
  <c r="U283" i="3" s="1"/>
  <c r="AH319" i="3"/>
  <c r="AG319" i="3"/>
  <c r="AF319" i="3"/>
  <c r="AE319" i="3"/>
  <c r="AD319" i="3"/>
  <c r="AC319" i="3"/>
  <c r="AB319" i="3"/>
  <c r="AA319" i="3"/>
  <c r="AH314" i="3"/>
  <c r="AG314" i="3"/>
  <c r="AF314" i="3"/>
  <c r="AE314" i="3"/>
  <c r="AD314" i="3"/>
  <c r="AC314" i="3"/>
  <c r="AB314" i="3"/>
  <c r="AA314" i="3"/>
  <c r="AF243" i="3"/>
  <c r="AE243" i="3"/>
  <c r="AD243" i="3"/>
  <c r="AC243" i="3"/>
  <c r="AB243" i="3"/>
  <c r="AA243" i="3"/>
  <c r="AH235" i="3"/>
  <c r="AG235" i="3"/>
  <c r="AF235" i="3"/>
  <c r="AE235" i="3"/>
  <c r="AD235" i="3"/>
  <c r="AB235" i="3"/>
  <c r="AC235" i="3"/>
  <c r="AA235" i="3"/>
  <c r="AH230" i="3"/>
  <c r="AG230" i="3"/>
  <c r="AF230" i="3"/>
  <c r="AE230" i="3"/>
  <c r="AD230" i="3"/>
  <c r="AC230" i="3"/>
  <c r="AB230" i="3"/>
  <c r="AA230" i="3"/>
  <c r="AD252" i="3"/>
  <c r="AC252" i="3"/>
  <c r="AB252" i="3"/>
  <c r="AA252" i="3"/>
  <c r="K252" i="3"/>
  <c r="AE252" i="3"/>
  <c r="AD57" i="3"/>
  <c r="AC57" i="3"/>
  <c r="AG29" i="3"/>
  <c r="AF29" i="3"/>
  <c r="AE29" i="3"/>
  <c r="AD29" i="3"/>
  <c r="AC29" i="3"/>
  <c r="AB29" i="3"/>
  <c r="AA29" i="3"/>
  <c r="U1" i="3"/>
  <c r="AE57" i="3"/>
  <c r="AH155" i="3"/>
  <c r="AG155" i="3"/>
  <c r="AF155" i="3"/>
  <c r="AE155" i="3"/>
  <c r="AD155" i="3"/>
  <c r="AC155" i="3"/>
  <c r="AB155" i="3"/>
  <c r="AA155" i="3"/>
  <c r="S287" i="3"/>
  <c r="P287" i="3"/>
  <c r="M287" i="3"/>
  <c r="J287" i="3"/>
  <c r="H287" i="3"/>
  <c r="K287" i="3" s="1"/>
  <c r="N287" i="3" s="1"/>
  <c r="Q287" i="3" s="1"/>
  <c r="T287" i="3" s="1"/>
  <c r="K285" i="3"/>
  <c r="N285" i="3" s="1"/>
  <c r="K284" i="3"/>
  <c r="N284" i="3" s="1"/>
  <c r="Q284" i="3" s="1"/>
  <c r="K283" i="3"/>
  <c r="H281" i="3"/>
  <c r="AB271" i="3"/>
  <c r="Q321" i="3"/>
  <c r="N321" i="3"/>
  <c r="T321" i="3"/>
  <c r="K321" i="3"/>
  <c r="H321" i="3"/>
  <c r="AD271" i="3"/>
  <c r="V271" i="3"/>
  <c r="S271" i="3"/>
  <c r="P271" i="3"/>
  <c r="M271" i="3"/>
  <c r="J271" i="3"/>
  <c r="V270" i="3"/>
  <c r="V301" i="3" s="1"/>
  <c r="S270" i="3"/>
  <c r="S301" i="3" s="1"/>
  <c r="P270" i="3"/>
  <c r="P301" i="3" s="1"/>
  <c r="M270" i="3"/>
  <c r="J270" i="3"/>
  <c r="AC271" i="3"/>
  <c r="N283" i="3"/>
  <c r="Q283" i="3" s="1"/>
  <c r="T283" i="3" s="1"/>
  <c r="R31" i="3"/>
  <c r="O31" i="3"/>
  <c r="N31" i="3"/>
  <c r="K31" i="3"/>
  <c r="J31" i="3"/>
  <c r="H31" i="3"/>
  <c r="E31" i="3"/>
  <c r="E29" i="3"/>
  <c r="F31" i="3"/>
  <c r="J19" i="3"/>
  <c r="M19" i="3"/>
  <c r="U169" i="3"/>
  <c r="T169" i="3"/>
  <c r="R169" i="3"/>
  <c r="Q169" i="3"/>
  <c r="O169" i="3"/>
  <c r="N169" i="3"/>
  <c r="L169" i="3"/>
  <c r="K169" i="3"/>
  <c r="I169" i="3"/>
  <c r="H169" i="3"/>
  <c r="G169" i="3"/>
  <c r="F169" i="3"/>
  <c r="U165" i="3"/>
  <c r="T165" i="3"/>
  <c r="R165" i="3"/>
  <c r="Q165" i="3"/>
  <c r="O165" i="3"/>
  <c r="N165" i="3"/>
  <c r="L165" i="3"/>
  <c r="K165" i="3"/>
  <c r="I165" i="3"/>
  <c r="H165" i="3"/>
  <c r="G165" i="3"/>
  <c r="F165" i="3"/>
  <c r="J235" i="3"/>
  <c r="M235" i="3"/>
  <c r="P235" i="3"/>
  <c r="S235" i="3"/>
  <c r="V235" i="3"/>
  <c r="W235" i="3"/>
  <c r="X235" i="3"/>
  <c r="Y235" i="3"/>
  <c r="F244" i="3"/>
  <c r="M244" i="3"/>
  <c r="P244" i="3"/>
  <c r="S244" i="3"/>
  <c r="G244" i="3"/>
  <c r="V263" i="3"/>
  <c r="W263" i="3"/>
  <c r="X263" i="3"/>
  <c r="Y263" i="3"/>
  <c r="F252" i="3"/>
  <c r="G252" i="3"/>
  <c r="M252" i="3"/>
  <c r="P252" i="3"/>
  <c r="S252" i="3"/>
  <c r="I252" i="3"/>
  <c r="H252" i="3"/>
  <c r="G255" i="3"/>
  <c r="I255" i="3"/>
  <c r="J255" i="3"/>
  <c r="P255" i="3"/>
  <c r="V254" i="3"/>
  <c r="W254" i="3"/>
  <c r="X254" i="3"/>
  <c r="Y254" i="3"/>
  <c r="F306" i="3"/>
  <c r="H306" i="3"/>
  <c r="I306" i="3"/>
  <c r="I307" i="3" s="1"/>
  <c r="J306" i="3"/>
  <c r="K307" i="3"/>
  <c r="L306" i="3"/>
  <c r="M306" i="3"/>
  <c r="N306" i="3"/>
  <c r="O306" i="3"/>
  <c r="O307" i="3" s="1"/>
  <c r="P306" i="3"/>
  <c r="Q306" i="3"/>
  <c r="Q307" i="3" s="1"/>
  <c r="S306" i="3"/>
  <c r="T306" i="3"/>
  <c r="T307" i="3" s="1"/>
  <c r="V306" i="3"/>
  <c r="E306" i="3"/>
  <c r="V335" i="3"/>
  <c r="V334" i="3"/>
  <c r="U321" i="3"/>
  <c r="U306" i="3"/>
  <c r="R321" i="3"/>
  <c r="O321" i="3"/>
  <c r="L321" i="3"/>
  <c r="I321" i="3"/>
  <c r="G321" i="3"/>
  <c r="F321" i="3"/>
  <c r="E321" i="3"/>
  <c r="G31" i="3"/>
  <c r="S31" i="3"/>
  <c r="V31" i="3"/>
  <c r="L31" i="3"/>
  <c r="I31" i="3"/>
  <c r="G22" i="3"/>
  <c r="H22" i="3"/>
  <c r="I22" i="3"/>
  <c r="J22" i="3"/>
  <c r="L22" i="3"/>
  <c r="M22" i="3"/>
  <c r="N22" i="3"/>
  <c r="O22" i="3"/>
  <c r="P22" i="3"/>
  <c r="Q22" i="3"/>
  <c r="R22" i="3"/>
  <c r="S22" i="3"/>
  <c r="T22" i="3"/>
  <c r="U22" i="3"/>
  <c r="V22" i="3"/>
  <c r="F22" i="3"/>
  <c r="H17" i="3"/>
  <c r="V18" i="3"/>
  <c r="U18" i="3"/>
  <c r="T18" i="3"/>
  <c r="S18" i="3"/>
  <c r="R18" i="3"/>
  <c r="Q18" i="3"/>
  <c r="P18" i="3"/>
  <c r="P19" i="3" s="1"/>
  <c r="O18" i="3"/>
  <c r="N18" i="3"/>
  <c r="L18" i="3"/>
  <c r="K18" i="3"/>
  <c r="I18" i="3"/>
  <c r="H18" i="3"/>
  <c r="G18" i="3"/>
  <c r="F18" i="3"/>
  <c r="V17" i="3"/>
  <c r="U17" i="3"/>
  <c r="U19" i="3" s="1"/>
  <c r="T17" i="3"/>
  <c r="S17" i="3"/>
  <c r="S19" i="3" s="1"/>
  <c r="R17" i="3"/>
  <c r="Q17" i="3"/>
  <c r="P17" i="3"/>
  <c r="O17" i="3"/>
  <c r="O19" i="3" s="1"/>
  <c r="N17" i="3"/>
  <c r="L17" i="3"/>
  <c r="L19" i="3" s="1"/>
  <c r="K17" i="3"/>
  <c r="I17" i="3"/>
  <c r="I19" i="3" s="1"/>
  <c r="G17" i="3"/>
  <c r="G19" i="3"/>
  <c r="F17" i="3"/>
  <c r="V53" i="3"/>
  <c r="V25" i="3" s="1"/>
  <c r="V26" i="3" s="1"/>
  <c r="O29" i="3"/>
  <c r="L29" i="3"/>
  <c r="I29" i="3"/>
  <c r="G29" i="3"/>
  <c r="F29" i="3"/>
  <c r="H255" i="3"/>
  <c r="M255" i="3"/>
  <c r="F255" i="3"/>
  <c r="R306" i="3"/>
  <c r="J252" i="3"/>
  <c r="H244" i="3"/>
  <c r="L255" i="3"/>
  <c r="L252" i="3"/>
  <c r="I244" i="3"/>
  <c r="N252" i="3"/>
  <c r="L244" i="3"/>
  <c r="O244" i="3"/>
  <c r="R243" i="3"/>
  <c r="R244" i="3" s="1"/>
  <c r="AH29" i="3"/>
  <c r="R29" i="3"/>
  <c r="U31" i="3"/>
  <c r="AI57" i="3"/>
  <c r="AG57" i="3"/>
  <c r="T31" i="3"/>
  <c r="AH57" i="3"/>
  <c r="AE11" i="3"/>
  <c r="AG11" i="3"/>
  <c r="AJ57" i="3"/>
  <c r="AH11" i="3"/>
  <c r="AF252" i="3"/>
  <c r="AG243" i="3"/>
  <c r="O1" i="3"/>
  <c r="AF11" i="3"/>
  <c r="P1" i="3"/>
  <c r="AC11" i="3"/>
  <c r="R1" i="3"/>
  <c r="AF57" i="3"/>
  <c r="I1" i="3"/>
  <c r="AA271" i="3"/>
  <c r="AA11" i="3"/>
  <c r="AB11" i="3"/>
  <c r="F19" i="3" l="1"/>
  <c r="K19" i="3"/>
  <c r="N19" i="3"/>
  <c r="H307" i="3"/>
  <c r="R307" i="3"/>
  <c r="N307" i="3"/>
  <c r="L307" i="3"/>
  <c r="F307" i="3"/>
  <c r="N255" i="3"/>
  <c r="O255" i="3"/>
  <c r="Q285" i="3"/>
  <c r="T285" i="3" s="1"/>
  <c r="AE271" i="3"/>
  <c r="K255" i="3"/>
  <c r="T19" i="3"/>
  <c r="S255" i="3"/>
  <c r="O252" i="3"/>
  <c r="U307" i="3"/>
  <c r="H19" i="3"/>
  <c r="G307" i="3"/>
  <c r="U243" i="3"/>
  <c r="AH243" i="3" s="1"/>
  <c r="K244" i="3"/>
  <c r="S26" i="3"/>
  <c r="R19" i="3"/>
  <c r="Q19" i="3"/>
  <c r="Q243" i="3"/>
  <c r="N244" i="3"/>
  <c r="T284" i="3"/>
  <c r="R284" i="3"/>
  <c r="AF271" i="3"/>
  <c r="Q255" i="3"/>
  <c r="Q252" i="3"/>
  <c r="AD11" i="3"/>
  <c r="U244" i="3"/>
  <c r="AG252" i="3" l="1"/>
  <c r="R252" i="3"/>
  <c r="R255" i="3"/>
  <c r="T255" i="3"/>
  <c r="T252" i="3"/>
  <c r="U284" i="3"/>
  <c r="AH271" i="3" s="1"/>
  <c r="AG271" i="3"/>
  <c r="T243" i="3"/>
  <c r="T244" i="3" s="1"/>
  <c r="Q244" i="3"/>
  <c r="U252" i="3" l="1"/>
  <c r="AH252" i="3"/>
  <c r="U255" i="3"/>
</calcChain>
</file>

<file path=xl/comments1.xml><?xml version="1.0" encoding="utf-8"?>
<comments xmlns="http://schemas.openxmlformats.org/spreadsheetml/2006/main">
  <authors>
    <author>econom2</author>
  </authors>
  <commentList>
    <comment ref="F23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ипц, данные на 11.10.2018 (базовый)</t>
        </r>
      </text>
    </comment>
    <comment ref="F236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базовый вариант</t>
        </r>
      </text>
    </comment>
    <comment ref="I24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индекс цен на платные </t>
        </r>
      </text>
    </comment>
    <comment ref="F250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базовый
</t>
        </r>
      </text>
    </comment>
    <comment ref="G250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базовый</t>
        </r>
      </text>
    </comment>
    <comment ref="I251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вложенич Ларикс при выделении леса
</t>
        </r>
      </text>
    </comment>
    <comment ref="G25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econom2:</t>
        </r>
        <r>
          <rPr>
            <sz val="9"/>
            <color indexed="81"/>
            <rFont val="Tahoma"/>
            <family val="2"/>
            <charset val="204"/>
          </rPr>
          <t xml:space="preserve">
базовый</t>
        </r>
      </text>
    </comment>
  </commentList>
</comments>
</file>

<file path=xl/sharedStrings.xml><?xml version="1.0" encoding="utf-8"?>
<sst xmlns="http://schemas.openxmlformats.org/spreadsheetml/2006/main" count="2891" uniqueCount="404">
  <si>
    <t>в том числе по направлениям:</t>
  </si>
  <si>
    <t>налог на доходы физических лиц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</si>
  <si>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</si>
  <si>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</si>
  <si>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налог на имущество организаций</t>
  </si>
  <si>
    <t>земельный налог</t>
  </si>
  <si>
    <t xml:space="preserve">Неналоговые доходы - всего </t>
  </si>
  <si>
    <t>Продукция сельского хозяйства</t>
  </si>
  <si>
    <t>млн. руб.</t>
  </si>
  <si>
    <t>Индекс производства продукции сельского хозяйства</t>
  </si>
  <si>
    <t>Индекс-дефлятор продукции сельского хозяйства в хозяйствах всех категорий</t>
  </si>
  <si>
    <t>Продукция сельского хозяйства в хозяйствах всех категорий, в том числе:</t>
  </si>
  <si>
    <t>Продукция растениеводства</t>
  </si>
  <si>
    <t xml:space="preserve">млн.руб. 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</si>
  <si>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</si>
  <si>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</si>
  <si>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</si>
  <si>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</si>
  <si>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</si>
  <si>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 том числе:</t>
  </si>
  <si>
    <t>шт.</t>
  </si>
  <si>
    <t>тыс. тонн</t>
  </si>
  <si>
    <t>Скот и птица на убой (в живом весе)</t>
  </si>
  <si>
    <t>Молоко</t>
  </si>
  <si>
    <t>Яйца</t>
  </si>
  <si>
    <t>млн.шт.</t>
  </si>
  <si>
    <t>млн. куб. м</t>
  </si>
  <si>
    <t>Уголь</t>
  </si>
  <si>
    <t>млн.тонн</t>
  </si>
  <si>
    <t>Газ природный и попутный</t>
  </si>
  <si>
    <t>млрд.куб.м.</t>
  </si>
  <si>
    <t>Мясо и субпродукты пищевые домашней птицы</t>
  </si>
  <si>
    <t>тыс. дкл</t>
  </si>
  <si>
    <t>Водка</t>
  </si>
  <si>
    <t>млн. кв. м</t>
  </si>
  <si>
    <t xml:space="preserve">Обувь  </t>
  </si>
  <si>
    <t>млн.пар</t>
  </si>
  <si>
    <t>Бумага</t>
  </si>
  <si>
    <t>Бензин автомобильный</t>
  </si>
  <si>
    <t>Топливо дизельное</t>
  </si>
  <si>
    <t>Масла нефтяные смазочные</t>
  </si>
  <si>
    <t>Мазут топочный</t>
  </si>
  <si>
    <t>тыс.тонн</t>
  </si>
  <si>
    <t>Полимеры этилена в первичных формах</t>
  </si>
  <si>
    <t>тонн</t>
  </si>
  <si>
    <t>Кирпич строительный (включая камни) из цемента, бетона или искусственного камня</t>
  </si>
  <si>
    <t>млн. условных кирпичей</t>
  </si>
  <si>
    <t>тыс. шт.</t>
  </si>
  <si>
    <t>Холодильники и морозильники бытовые</t>
  </si>
  <si>
    <t>тыс. руб.</t>
  </si>
  <si>
    <t>Автомобили грузовые (включая шасси)</t>
  </si>
  <si>
    <t>Автомобили легковые</t>
  </si>
  <si>
    <t>Электроэнергия</t>
  </si>
  <si>
    <t>млрд. кВт. ч.</t>
  </si>
  <si>
    <t>в том числе произведенная</t>
  </si>
  <si>
    <t>атомными электростанциями</t>
  </si>
  <si>
    <t>тепловыми электростанциями</t>
  </si>
  <si>
    <t>гидроэлектростанциями</t>
  </si>
  <si>
    <t>Объем работ, выполненных по виду экономической деятельности "Строительство" (Раздел F)</t>
  </si>
  <si>
    <t>акцизы</t>
  </si>
  <si>
    <t>в ценах соответствующих лет; млн. руб.</t>
  </si>
  <si>
    <t>Индекс производства по виду деятельности "Строительство" (Раздел F)</t>
  </si>
  <si>
    <t>% к предыдущему году в сопоставимых ценах</t>
  </si>
  <si>
    <t>Индекс-дефлятор по объему работ, выполненных по виду деятельности "строительство" (Раздел F)</t>
  </si>
  <si>
    <t>Ввод в действие жилых домов</t>
  </si>
  <si>
    <t>тыс. кв. м. в общей площади</t>
  </si>
  <si>
    <t>Удельный вес жилых домов, построенных населением</t>
  </si>
  <si>
    <t>%</t>
  </si>
  <si>
    <t>3. Торговля и услуги населению</t>
  </si>
  <si>
    <t>Индекс потребительских цен за период с начала года</t>
  </si>
  <si>
    <t>к соответствующему периоду предыдущего года, %</t>
  </si>
  <si>
    <t>Оборот розничной торговли</t>
  </si>
  <si>
    <t>Индекс-дефлятор оборота розничной торговли</t>
  </si>
  <si>
    <t>Оборот общественного питания</t>
  </si>
  <si>
    <t>Структура оборота розничной торговли</t>
  </si>
  <si>
    <t>Пищевые продукты, включая напитки, и табачные изделия</t>
  </si>
  <si>
    <t>в ценах соответствующих лет; % от оборота розничной торговли субъекта Российской Федерации</t>
  </si>
  <si>
    <t>Непродовольственные товары</t>
  </si>
  <si>
    <t>Объем платных услуг населению</t>
  </si>
  <si>
    <t>Индекс-дефлятор объема платных услуг</t>
  </si>
  <si>
    <t>единиц</t>
  </si>
  <si>
    <t>тыс. чел.</t>
  </si>
  <si>
    <t xml:space="preserve">млрд. руб. </t>
  </si>
  <si>
    <t>Инвестиции в основной капитал</t>
  </si>
  <si>
    <t>Индекс физического объема инвестиций в основной капитал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</si>
  <si>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</si>
  <si>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Индекс физического объема</t>
  </si>
  <si>
    <t>Распределение инвестиций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</t>
  </si>
  <si>
    <t>Собственные средства</t>
  </si>
  <si>
    <t>млн. рублей</t>
  </si>
  <si>
    <t>Заемные средства других организаций</t>
  </si>
  <si>
    <t>Бюджетные средства</t>
  </si>
  <si>
    <t>Прочие</t>
  </si>
  <si>
    <t>млн.руб.</t>
  </si>
  <si>
    <t>образование</t>
  </si>
  <si>
    <t>социальная политика</t>
  </si>
  <si>
    <t xml:space="preserve"> </t>
  </si>
  <si>
    <t>Среднегодовая численность занятых в экономике</t>
  </si>
  <si>
    <t>Распределение среднегодовой численности занятых в экономике по формам собственности:</t>
  </si>
  <si>
    <t>на предприятиях и в организациях государственной и муниципальной форм собственности</t>
  </si>
  <si>
    <t>собственность общественных и религиозных организаций (объединений)</t>
  </si>
  <si>
    <t>смешанная российская</t>
  </si>
  <si>
    <t>иностранная, совместная российская и иностранная</t>
  </si>
  <si>
    <t>частная</t>
  </si>
  <si>
    <t>Уровень безработицы</t>
  </si>
  <si>
    <t>Уровень зарегистрированной безработицы (на конец года)</t>
  </si>
  <si>
    <t>Численность безработных (по методологии МОТ)</t>
  </si>
  <si>
    <t>Численность безработных, зарегистрированных в  государственных учреждениях службы занятости населения (на конец года)</t>
  </si>
  <si>
    <t>Численность незанятых граждан, зарегистрированных в государственных учреждениях службы занятости населения, в расчете на одну заявленную вакансию (на конец года)</t>
  </si>
  <si>
    <t>чел.</t>
  </si>
  <si>
    <t>Фонд начисленной заработной платы всех работников</t>
  </si>
  <si>
    <t>Численность детей в дошкольных образовательных учреждениях</t>
  </si>
  <si>
    <t xml:space="preserve">Численность обучающихся общеобразовательных учреждениях (без вечерних (сменных) общеобразовательных учреждениях (на начало учебного года) </t>
  </si>
  <si>
    <t>Численность обучающихся в образовательных учреждений начального профессионального образования</t>
  </si>
  <si>
    <t>Численность студентов образовательных учреждений среднего профессионального образования (на начало учебного года)</t>
  </si>
  <si>
    <t>Численность студентов образовательных учреждений высшего профессионального образования (на начало учебного года)</t>
  </si>
  <si>
    <t>Выпуск специалистов:</t>
  </si>
  <si>
    <t>Выпуск специалистов образовательными учреждениями среднего профессионального образования</t>
  </si>
  <si>
    <t>Выпуск специалистов образовательными учреждениями высшего профессионального образования</t>
  </si>
  <si>
    <t>Обеспеченность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</si>
  <si>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</si>
  <si>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</si>
  <si>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</si>
  <si>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</si>
  <si>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</si>
  <si>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</si>
  <si>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</si>
  <si>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мощностью амбулаторно-поликлинических учреждений на 10 000 человек населения</t>
  </si>
  <si>
    <t>на конец года; посещений в смену</t>
  </si>
  <si>
    <t>Численность:</t>
  </si>
  <si>
    <t>врачей всех специальностей</t>
  </si>
  <si>
    <t>на конец года; тыс. чел.</t>
  </si>
  <si>
    <t>среднего медицинского персонала</t>
  </si>
  <si>
    <t xml:space="preserve">Число выбывших с территории региона </t>
  </si>
  <si>
    <t>тыс. человек</t>
  </si>
  <si>
    <t>Число прибывших на территорию региона</t>
  </si>
  <si>
    <t>% к предыдущему году в действующих ценах</t>
  </si>
  <si>
    <t>Среднесписочная численность работников организаций (без внешних совместителей)</t>
  </si>
  <si>
    <t>Безвозмездные поступления</t>
  </si>
  <si>
    <t>дотации на выравнивание бюджетной обеспеченности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</si>
  <si>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</si>
  <si>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</si>
  <si>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</si>
  <si>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</si>
  <si>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</si>
  <si>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</si>
  <si>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</si>
  <si>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</si>
  <si>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Численность экономически активного населения</t>
  </si>
  <si>
    <t>мест на 1000 детей в возрасте 1-6 лет</t>
  </si>
  <si>
    <t>Показатели</t>
  </si>
  <si>
    <t>Единица измерения</t>
  </si>
  <si>
    <t>отчет</t>
  </si>
  <si>
    <t>оценка</t>
  </si>
  <si>
    <t>прогноз</t>
  </si>
  <si>
    <t>1. Население</t>
  </si>
  <si>
    <t>Численность населения (среднегодовая)</t>
  </si>
  <si>
    <t>Все население (среднегодовая)</t>
  </si>
  <si>
    <t>тыс.чел.</t>
  </si>
  <si>
    <t>% к предыдущему году</t>
  </si>
  <si>
    <t>Городское население (среднегодовая)</t>
  </si>
  <si>
    <t>Сельское население (среднегодовая)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</si>
  <si>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</si>
  <si>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</si>
  <si>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</si>
  <si>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</si>
  <si>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</si>
  <si>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</si>
  <si>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</si>
  <si>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</si>
  <si>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>Коэффициент миграционного прироста</t>
  </si>
  <si>
    <t>на 10 000 человек населения</t>
  </si>
  <si>
    <t>2. Производство товаров и услуг</t>
  </si>
  <si>
    <t xml:space="preserve">млн. руб. </t>
  </si>
  <si>
    <t xml:space="preserve">Индекс промышленного производства </t>
  </si>
  <si>
    <t>Добыча полезных ископаемых</t>
  </si>
  <si>
    <t>Обрабатывающие производства</t>
  </si>
  <si>
    <t>Налоговые и неналоговые доходы - всего</t>
  </si>
  <si>
    <t>Индекс потребительских цен на продукцию общественного питания за период с начала года</t>
  </si>
  <si>
    <t>Число малых и средних предприятий, включая микропредприятия (на конец года)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</si>
  <si>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</si>
  <si>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</si>
  <si>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Объем отгруженных товаров собственного производства, выполненных работ и услуг собственными силами - РАЗДЕЛ B: Добыча полезных ископаемых</t>
  </si>
  <si>
    <t>Темп роста отгрузки - РАЗДЕЛ B: Добыча полезных ископаемых</t>
  </si>
  <si>
    <t>Индекс-дефлятор отрузки - РАЗДЕЛ B: Добыча полезных ископаемых</t>
  </si>
  <si>
    <t>Индекс производства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</si>
  <si>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- 05 Добыча угля</t>
  </si>
  <si>
    <t>Темп роста отгрузки - 05 Добыча угля</t>
  </si>
  <si>
    <t>Индекс-дефлятор отрузки - 05 Добыча угля</t>
  </si>
  <si>
    <t>Индекс производства - 05 Добыча угля</t>
  </si>
  <si>
    <t>Объем отгруженных товаров собственного производства, выполненных работ и услуг собственными силами - 07 Добыча металлических руд</t>
  </si>
  <si>
    <t>Темп роста отгрузки - 07 Добыча металлических руд</t>
  </si>
  <si>
    <t>Индекс-дефлятор отрузки - 07 Добыча металлических руд</t>
  </si>
  <si>
    <t>Индекс производства - 07 Добыча металлических руд</t>
  </si>
  <si>
    <t>Объем отгруженных товаров собственного производства, выполненных работ и услуг собственными силами - 08 Добыча прочих полезных ископаемых</t>
  </si>
  <si>
    <t>Темп роста отгрузки - 08 Добыча прочих полезных ископаемых</t>
  </si>
  <si>
    <t>Индекс-дефлятор отрузки - 08 Добыча прочих полезных ископаемых</t>
  </si>
  <si>
    <t>Индекс производства - 08 Добыча прочих полезных ископаемых</t>
  </si>
  <si>
    <t>Объем отгруженных товаров собственного производства, выполненных работ и услуг собственными силами - РАЗДЕЛ C: Обрабатывающие производства</t>
  </si>
  <si>
    <t>Темп роста отгрузки - РАЗДЕЛ C: Обрабатывающие производства</t>
  </si>
  <si>
    <t>Индекс-дефлятор отрузки - РАЗДЕЛ C: Обрабатывающие производства</t>
  </si>
  <si>
    <t>Индекс производства - РАЗДЕЛ C: Обрабатывающие производства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</si>
  <si>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</si>
  <si>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Темп роста отгрузки -10 Производство пищевых продуктов</t>
  </si>
  <si>
    <t>Индекс-дефлятор отрузки - 10 Производство пищевых продуктов</t>
  </si>
  <si>
    <t>Индекс производства - 10 Производство пищевых продуктов</t>
  </si>
  <si>
    <t>Объем отгруженных товаров собственного производства, выполненных работ и услуг собственными силами - 11 Производство напитков</t>
  </si>
  <si>
    <t>Темп роста отгрузки -11 Производство напитков</t>
  </si>
  <si>
    <t>Индекс-дефлятор отрузки - 11 Производство напитков</t>
  </si>
  <si>
    <t>Индекс производства - 11 Производство напитков</t>
  </si>
  <si>
    <t>Объем отгруженных товаров собственного производства, выполненных работ и услуг собственными силами - 12 Производство табачных изделий</t>
  </si>
  <si>
    <t>Темп роста отгрузки - 12 Производство табачных изделий</t>
  </si>
  <si>
    <t>Индекс-дефлятор отрузки - 12 Производство табачных изделий</t>
  </si>
  <si>
    <t>Индекс производства - 12 Производство табачных изделий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</si>
  <si>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</si>
  <si>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Темп роста отгрузки - 13 Производство текстильных изделий</t>
  </si>
  <si>
    <t>Индекс-дефлятор отрузки - 13 Производство текстильных изделий</t>
  </si>
  <si>
    <t>Индекс производства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</si>
  <si>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</si>
  <si>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Темп роста отгрузки - 14 Производство одежды</t>
  </si>
  <si>
    <t>Индекс-дефлятор отрузки - 14 Производство одежды</t>
  </si>
  <si>
    <t>Индекс производства - 14 Производство одежды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</si>
  <si>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</si>
  <si>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Темп роста отгрузки - 15 Производство кожи и изделий из кожи</t>
  </si>
  <si>
    <t>Индекс-дефлятор отрузки - 15 Производство кожи и изделий из кожи</t>
  </si>
  <si>
    <t>Индекс производства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</si>
  <si>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и пробки, кроме мебели, производство изделий из соломки и материалов для плетения</t>
  </si>
  <si>
    <t>Темп отгрузки - 16 Обработка древесины и производство изделий из дерева и пробки, кроме мебели, производство изделий из соломки и материалов для плетения</t>
  </si>
  <si>
    <t>Индекс-дефлятор отрузки - 16 Обработка древесины и производство изделий из дерева и пробки, кроме мебели, производство изделий из соломки и материалов для плетения</t>
  </si>
  <si>
    <t>Индекс производства - 16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</si>
  <si>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Объем отгруженных товаров собственного производства, выполненных работ и услуг собственными силами - 17 Производство бумаги и бумажных изделий </t>
  </si>
  <si>
    <t xml:space="preserve">Темп роста отгрузки - 17 Производство бумаги и бумажных изделий </t>
  </si>
  <si>
    <t xml:space="preserve">Индекс-дефлятор отрузки - 17 Производство бумаги и бумажных изделий </t>
  </si>
  <si>
    <t xml:space="preserve">Индекс производства - 17 Производство бумаги и бумажных изделий 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</si>
  <si>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</si>
  <si>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Темп роста отгрузки - 18 Деятельность полиграфическая и копирование носителей информации</t>
  </si>
  <si>
    <t>Индекс-дефлятор отрузки - 18 Деятельность полиграфическая и копирование носителей информации</t>
  </si>
  <si>
    <t>Индекс производства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</si>
  <si>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</si>
  <si>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Темп роста отгрузки - 19 Производство кокса и нефтепродуктов</t>
  </si>
  <si>
    <t>Индекс-дефлятор отрузки - 19 Производство кокса и нефтепродуктов</t>
  </si>
  <si>
    <t>Индекс производства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</si>
  <si>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</si>
  <si>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Темп роста отгрузки - 20 Производство химических веществ и химических продуктов</t>
  </si>
  <si>
    <t>Индекс-дефлятор отрузки - 20 Производство химических веществ и химических продуктов</t>
  </si>
  <si>
    <t>Индекс производства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</si>
  <si>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</si>
  <si>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Темп роста отгрузки - 21 Производство лекарственных средств и материалов, применяемых в медицинских целях</t>
  </si>
  <si>
    <t>Индекс-дефлятор отрузки - 21 Производство лекарственных средств и материалов, применяемых в медицинских целях</t>
  </si>
  <si>
    <t>Индекс производства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</si>
  <si>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</si>
  <si>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Темп роста отгрузки - 22 Производство резиновых и пластмассовых изделий</t>
  </si>
  <si>
    <t>Индекс-дефлятор отрузки - 22 Производство резиновых и пластмассовых изделий</t>
  </si>
  <si>
    <t>Индекс производства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</si>
  <si>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- 23 Производство прочей неметаллической минеральной продукции</t>
  </si>
  <si>
    <t>Темп роста отгрузки - 23 Производство прочей неметаллической минеральной продукции</t>
  </si>
  <si>
    <t>Индекс-дефлятор отрузки - 23 Производство прочей неметаллической минеральной продукции</t>
  </si>
  <si>
    <t>Индекс производства - 23 Производство прочей неметаллической минеральной продукции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</si>
  <si>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</t>
  </si>
  <si>
    <t xml:space="preserve">Темп роста отгрузки - 24 Производство металлургическое </t>
  </si>
  <si>
    <t xml:space="preserve">Индекс-дефлятор отрузки - 24 Производство металлургическое </t>
  </si>
  <si>
    <t xml:space="preserve">Индекс производства - 24 Производство металлургическое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</si>
  <si>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оборудования</t>
  </si>
  <si>
    <t>Темп роста отгрузки - 25 Производство готовых металлических изделий, кроме машин и оборудования</t>
  </si>
  <si>
    <t>Индекс-дефлятор отрузки - 25 Производство готовых металлических изделий, кроме машин и оборудования</t>
  </si>
  <si>
    <t>Индекс производства - 25 Производство готовых металлических изделий, кроме машин и оборудования</t>
  </si>
  <si>
    <t>Объем отгруженных товаров собственного производства, выполненных работ и услуг собственными силами - 26 Производство компьютеров, электронных и  оптических изделий</t>
  </si>
  <si>
    <t>Темп роста отгрузки - 26 Производство компьютеров, электронных и  оптических изделий</t>
  </si>
  <si>
    <t>Индекс-дефлятор отрузки - 26 Производство компьютеров, электронных и  оптических изделий</t>
  </si>
  <si>
    <t>Индекс производства - 26 Производство компьютеров, электронных и  оптических изделий</t>
  </si>
  <si>
    <t>Объем отгруженных товаров собственного производства, выполненных работ и услуг собственными силами - 27 Производство электрического оборудования</t>
  </si>
  <si>
    <t>Темп роста отгрузки - 27 Производство электрического оборудования</t>
  </si>
  <si>
    <t>Индекс-дефлятор отрузки - 27 Производство электрического оборудования</t>
  </si>
  <si>
    <t>Индекс производства - 27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</si>
  <si>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</si>
  <si>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Темп роста отгрузки - 28 Производство машин и оборудования, не включенных в другие группировки</t>
  </si>
  <si>
    <t>Индекс-дефлятор отрузки - 28 Производство машин и оборудования, не включенных в другие группировки</t>
  </si>
  <si>
    <t>Индекс производства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</si>
  <si>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</si>
  <si>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Темп роста отгрузки - 29 Производство автотранспортных средств, прицепов и полуприцепов</t>
  </si>
  <si>
    <t>Индекс-дефлятор отрузки - 29 Производство автотранспортных средств, прицепов и полуприцепов</t>
  </si>
  <si>
    <t>Индекс производства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</si>
  <si>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</si>
  <si>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Темп роста отгрузки - 30 Производство прочих транспортных средств и оборудования</t>
  </si>
  <si>
    <t>Индекс-дефлятор отрузки - 30 Производство прочих транспортных средств и оборудования</t>
  </si>
  <si>
    <t>Индекс производства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</si>
  <si>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</si>
  <si>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Темп роста отгрузки - 31 Производство мебели</t>
  </si>
  <si>
    <t>Индекс-дефлятор отрузки - 31 Производство мебели</t>
  </si>
  <si>
    <t>Индекс производства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</si>
  <si>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</si>
  <si>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Темп роста отгрузки - 32 Производство прочих готовых изделий</t>
  </si>
  <si>
    <t>Индекс-дефлятор отрузки - 32 Производство прочих готовых изделий</t>
  </si>
  <si>
    <t>Индекс производства - 32 Производство прочих готовых изделий</t>
  </si>
  <si>
    <t>Объем отгруженных товаров собственного производства, выполненных работ и услуг собственными силами - 33 Ремонт и монтаж машин и оборудования</t>
  </si>
  <si>
    <t>Темп роста отгрузки - 33 Ремонт и монтаж машин и оборудования</t>
  </si>
  <si>
    <t>Индекс-дефлятор отрузки - 33 Ремонт и монтаж машин и оборудования</t>
  </si>
  <si>
    <t>Индекс производства - 33 Ремонт и монтаж машин и оборудования</t>
  </si>
  <si>
    <t>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</si>
  <si>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E: Водоснабжение; водоотведение, организация сбора и утилизации отходов, деятельность по ликвидации загрязнений</t>
  </si>
  <si>
    <t>Темп роста отгрузки - РАЗДЕЛ E: Водоснабжение; водоотведение, организация сбора и утилизации отходов, деятельность по ликвидации загрязнений</t>
  </si>
  <si>
    <t>Индекс-дефлятор отгрузки - РАЗДЕЛ E: Водоснабжение; водоотведение, организация сбора и утилизации отходов, деятельность по ликвидации загрязнений</t>
  </si>
  <si>
    <t>Индекс производства - РАЗДЕЛ E: Водоснабжение; водоотведение, организация сбора и утилизации отходов, деятельность по ликвидации загрязнений</t>
  </si>
  <si>
    <t>Водоснабжение; водоотведение, организация сбора и утилизации отходов, деятельность по ликвидации загрязнений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</si>
  <si>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</si>
  <si>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</si>
  <si>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</si>
  <si>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</si>
  <si>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</si>
  <si>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</si>
  <si>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 xml:space="preserve"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 </t>
  </si>
  <si>
    <t>Темп роста отгрузки - РАЗДЕЛ D: Обеспечение электрической энергией, газом и паром; кондиционирование воздуха</t>
  </si>
  <si>
    <t>Индекс-дефлятор отгрузки - РАЗДЕЛ D: Обеспечение электрической энергией, газом и паром; кондиционирование воздуха</t>
  </si>
  <si>
    <t>Индекс производства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</si>
  <si>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- 06 Добыча сырой нефти и природного газа</t>
  </si>
  <si>
    <t>Темп роста отгрузки - 06 Добыча сырой нефти и природного газа</t>
  </si>
  <si>
    <t>Индекс-дефлятор отрузки - 06 Добыча сырой нефти и природного газа</t>
  </si>
  <si>
    <t>Индекс производства - 06 Добыча сырой нефти и природного газа</t>
  </si>
  <si>
    <t>Объем отгруженных товаров собственного производства, выполненных работ и услуг собственными силами - 09 Предоставление услуг в области добычи полезных ископаемых</t>
  </si>
  <si>
    <t>Темп роста отгрузки - 09 Предоставление услуг в области добычи полезных ископаемых</t>
  </si>
  <si>
    <t>Индекс-дефлятор отрузки - 09 Предоставление услуг в области добычи полезных ископаемых</t>
  </si>
  <si>
    <t>Индекс производства - 09 Предоставление услуг в области добычи полезных ископаемых</t>
  </si>
  <si>
    <t>Картофель</t>
  </si>
  <si>
    <t>в том числе семян подсолнечника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</si>
  <si>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</si>
  <si>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</si>
  <si>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</si>
  <si>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Сахар белый свекловичный в твердом состоянии без вкусоароматических или красящих добавок</t>
  </si>
  <si>
    <t>Масло подсолнечное и его фракции нерафинированные</t>
  </si>
  <si>
    <t>Спирт этиловый неденатурированный с объемной долей спирта не менее 80 %</t>
  </si>
  <si>
    <t>Коньяки, коньячные напитки и спирты коньячные</t>
  </si>
  <si>
    <t>Культуры зерновые</t>
  </si>
  <si>
    <t>Семена и плоды масличных культур</t>
  </si>
  <si>
    <t>Продукция из рыбы свежая, охлажденная или мороженая</t>
  </si>
  <si>
    <t>Наливки и настойки сладкие крепостью менее 30 %</t>
  </si>
  <si>
    <t>Вина из свежего винограда, кроме вин игристых и газированных</t>
  </si>
  <si>
    <t>Напитки сброженные прочие</t>
  </si>
  <si>
    <t>Ткани хлопчатобумажные</t>
  </si>
  <si>
    <t>Предметы одежды трикотажные и вязаные</t>
  </si>
  <si>
    <t>Тракторы для сельского хозяйства прочие</t>
  </si>
  <si>
    <t>Приемники телевизионные, совмещенные или не совмещенные с широковещательными радиоприемниками или аппаратурой для записи или воспроизведения звука или изображения</t>
  </si>
  <si>
    <t>Изделия ювелирные и подобные</t>
  </si>
  <si>
    <t>Пиво, кроме отходов пивоварения (включая напитки, изготовляемые на основе пива (пиваные напитки)</t>
  </si>
  <si>
    <t>Нефть сырая, включая газовый конденсат</t>
  </si>
  <si>
    <t xml:space="preserve">Удобрения минеральные или химические 
 (в пересчете на 100% питательных веществ)
</t>
  </si>
  <si>
    <t xml:space="preserve">Портландцемент, цемент глиноземистый, цемент шлаковый 
 и аналогичные гидравлические цементы
</t>
  </si>
  <si>
    <t>Прокат готовый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</si>
  <si>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</si>
  <si>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Сахарная свекла</t>
  </si>
  <si>
    <t>Овощи</t>
  </si>
  <si>
    <t>2.1. Промышленное производство (BCDE)</t>
  </si>
  <si>
    <t>2.2. Сельское хозяйство</t>
  </si>
  <si>
    <t>4. Малое и среднее предпринимательство, включая микропредприятия</t>
  </si>
  <si>
    <t>5. Инвестиции</t>
  </si>
  <si>
    <t>6. Бюджет муниципального образования Республики Хакасия ( без учета территориальных внебюджетных фондов)</t>
  </si>
  <si>
    <t>Доходы местного бюджета  - всего</t>
  </si>
  <si>
    <t>Налоговые доходы местного бюджета  - всего</t>
  </si>
  <si>
    <t xml:space="preserve">субсидии </t>
  </si>
  <si>
    <t xml:space="preserve">субвенции </t>
  </si>
  <si>
    <t xml:space="preserve">дотации </t>
  </si>
  <si>
    <t>Расходы местного бюджета  - всего</t>
  </si>
  <si>
    <t>обслуживание  муниципального долга</t>
  </si>
  <si>
    <t xml:space="preserve">      Дефицит(-),профицит(+) местного бюджета </t>
  </si>
  <si>
    <t>Муниципальный долг</t>
  </si>
  <si>
    <t>Среднемесячная номинальная начисленная заработная плата в целом по муниципальному образованию</t>
  </si>
  <si>
    <t>Среднемесячная номинальная начисленная заработная плата в целом по по муниципальному образованию</t>
  </si>
  <si>
    <t xml:space="preserve">Основные показатели, представляемые для разработки прогноза социально-экономического развития  Республики Хакасия </t>
  </si>
  <si>
    <t xml:space="preserve">на период до 2024 года </t>
  </si>
  <si>
    <t>Объем отгруженной продукции (работ, услуг)</t>
  </si>
  <si>
    <t xml:space="preserve">2.3. Производство важнейших видов продукции в натуральном выражении </t>
  </si>
  <si>
    <t>7. Труд и занятость</t>
  </si>
  <si>
    <t>8. Развитие социальной сферы</t>
  </si>
  <si>
    <t>Привлеченные средства, из них:</t>
  </si>
  <si>
    <t xml:space="preserve">          кредиты банков</t>
  </si>
  <si>
    <t xml:space="preserve">          в том числе кредиты иностранных банков</t>
  </si>
  <si>
    <t xml:space="preserve">    федеральный бюджет</t>
  </si>
  <si>
    <t xml:space="preserve">    бюджеты субъектов Российской Федерации</t>
  </si>
  <si>
    <t xml:space="preserve">    из местных бюджетов</t>
  </si>
  <si>
    <t>2.4. Строительство</t>
  </si>
  <si>
    <t>Темп роста фонда заработной платы работников организаций</t>
  </si>
  <si>
    <t>рублей</t>
  </si>
  <si>
    <t>Индекс-дефлятор</t>
  </si>
  <si>
    <t>нет данных</t>
  </si>
  <si>
    <t>данные теплицы</t>
  </si>
  <si>
    <t>ИЦП</t>
  </si>
  <si>
    <t>ЗАГС не ведет статистику</t>
  </si>
  <si>
    <t>2017г.</t>
  </si>
  <si>
    <t>2018г.</t>
  </si>
  <si>
    <t>2019г.(оценка)</t>
  </si>
  <si>
    <t>2020г.(прогноз)</t>
  </si>
  <si>
    <t>2021г.(прогноз)</t>
  </si>
  <si>
    <t>2022г.(прогноз)</t>
  </si>
  <si>
    <t>2023г.(прогноз)</t>
  </si>
  <si>
    <t>2024г.(прогноз)</t>
  </si>
  <si>
    <t>Объем отгруженной продукции (работ, услуг), млн.рублей</t>
  </si>
  <si>
    <t>с учетом резидентов ТОСЭР</t>
  </si>
  <si>
    <t>если резидент ТОСЭР будет</t>
  </si>
  <si>
    <t>2020г. (прогноз)</t>
  </si>
  <si>
    <t>2021г. (прогноз)</t>
  </si>
  <si>
    <t>2022г. (прогноз)</t>
  </si>
  <si>
    <t>2023г. (прогноз)</t>
  </si>
  <si>
    <t>муниципальное образование Бейский район</t>
  </si>
  <si>
    <t xml:space="preserve"> - </t>
  </si>
  <si>
    <t>450,,5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</si>
</sst>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  <numFmt numFmtId="167" formatCode="_-* #,##0.000_р_._-;\-* #,##0.000_р_._-;_-* &quot;-&quot;??_р_._-;_-@_-"/>
    <numFmt numFmtId="168" formatCode="0.0"/>
    <numFmt numFmtId="169" formatCode="_-* #,##0.0_р_._-;\-* #,##0.0_р_._-;_-* &quot;-&quot;??_р_._-;_-@_-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Arial Cyr"/>
      <family val="2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5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21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Continuous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 shrinkToFit="1"/>
    </xf>
    <xf numFmtId="0" fontId="7" fillId="0" borderId="1" xfId="0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8" fillId="0" borderId="1" xfId="0" applyFont="1" applyFill="1" applyBorder="1"/>
    <xf numFmtId="0" fontId="0" fillId="0" borderId="1" xfId="0" applyFill="1" applyBorder="1"/>
    <xf numFmtId="0" fontId="7" fillId="0" borderId="2" xfId="0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 applyProtection="1">
      <alignment horizontal="left" vertical="top" wrapText="1" shrinkToFit="1"/>
    </xf>
    <xf numFmtId="0" fontId="9" fillId="0" borderId="1" xfId="0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 shrinkToFit="1"/>
    </xf>
    <xf numFmtId="0" fontId="7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3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3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167" fontId="10" fillId="0" borderId="1" xfId="3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3" applyFont="1" applyFill="1" applyBorder="1" applyAlignment="1" applyProtection="1">
      <alignment vertical="center" wrapText="1"/>
      <protection locked="0"/>
    </xf>
    <xf numFmtId="164" fontId="9" fillId="0" borderId="1" xfId="3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167" fontId="9" fillId="0" borderId="1" xfId="3" applyNumberFormat="1" applyFont="1" applyFill="1" applyBorder="1" applyAlignment="1" applyProtection="1">
      <alignment horizontal="center" vertical="center" wrapText="1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2" xfId="0" applyNumberFormat="1" applyFont="1" applyFill="1" applyBorder="1" applyAlignment="1" applyProtection="1">
      <alignment horizontal="center" vertical="center" wrapText="1"/>
    </xf>
    <xf numFmtId="164" fontId="10" fillId="2" borderId="1" xfId="3" applyFont="1" applyFill="1" applyBorder="1" applyAlignment="1">
      <alignment horizontal="center" vertical="center"/>
    </xf>
    <xf numFmtId="164" fontId="10" fillId="2" borderId="1" xfId="3" applyFont="1" applyFill="1" applyBorder="1" applyAlignment="1" applyProtection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1" xfId="3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Continuous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168" fontId="10" fillId="0" borderId="2" xfId="0" applyNumberFormat="1" applyFont="1" applyFill="1" applyBorder="1" applyAlignment="1" applyProtection="1">
      <alignment horizontal="center" vertical="center" wrapText="1"/>
    </xf>
    <xf numFmtId="169" fontId="15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 applyFill="1"/>
    <xf numFmtId="4" fontId="0" fillId="0" borderId="1" xfId="0" applyNumberFormat="1" applyFill="1" applyBorder="1" applyAlignment="1">
      <alignment horizontal="center" vertical="center"/>
    </xf>
    <xf numFmtId="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164" fontId="8" fillId="2" borderId="1" xfId="3" applyFont="1" applyFill="1" applyBorder="1"/>
    <xf numFmtId="164" fontId="0" fillId="0" borderId="0" xfId="3" applyFont="1" applyFill="1"/>
    <xf numFmtId="164" fontId="0" fillId="0" borderId="0" xfId="0" applyNumberFormat="1" applyFill="1"/>
    <xf numFmtId="0" fontId="18" fillId="2" borderId="1" xfId="0" applyFont="1" applyFill="1" applyBorder="1" applyAlignment="1" applyProtection="1">
      <alignment horizontal="center" vertical="center" wrapText="1"/>
    </xf>
    <xf numFmtId="4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164" fontId="7" fillId="0" borderId="1" xfId="3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3" applyFont="1" applyFill="1" applyBorder="1" applyAlignment="1" applyProtection="1">
      <alignment horizontal="center" vertical="center" wrapText="1"/>
      <protection locked="0" hidden="1"/>
    </xf>
    <xf numFmtId="0" fontId="20" fillId="0" borderId="0" xfId="0" applyFont="1" applyFill="1"/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43" fontId="10" fillId="0" borderId="2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/>
    <xf numFmtId="0" fontId="5" fillId="0" borderId="0" xfId="0" applyFont="1" applyFill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3834586466165413"/>
          <c:w val="0"/>
          <c:h val="0.884210526315789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исправл'!$AA$10:$AH$10</c:f>
            </c:multiLvlStrRef>
          </c:cat>
          <c:val>
            <c:numRef>
              <c:f>'форма 2п исправл'!$AA$11:$AH$11</c:f>
            </c:numRef>
          </c:val>
          <c:extLst>
            <c:ext xmlns:c16="http://schemas.microsoft.com/office/drawing/2014/chart" uri="{C3380CC4-5D6E-409C-BE32-E72D297353CC}">
              <c16:uniqueId val="{00000000-DD56-4FEC-971C-E168D5B1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81280"/>
        <c:axId val="100483072"/>
      </c:barChart>
      <c:catAx>
        <c:axId val="1004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00483072"/>
        <c:crosses val="autoZero"/>
        <c:auto val="1"/>
        <c:lblAlgn val="ctr"/>
        <c:lblOffset val="100"/>
        <c:noMultiLvlLbl val="0"/>
      </c:catAx>
      <c:valAx>
        <c:axId val="10048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8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44221280543824E-2"/>
          <c:y val="0.22717792628862529"/>
          <c:w val="0.93125542897711444"/>
          <c:h val="0.702649374710515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исправл'!$AA$318:$AH$318</c:f>
            </c:multiLvlStrRef>
          </c:cat>
          <c:val>
            <c:numRef>
              <c:f>'форма 2п исправл'!$AA$319:$AH$319</c:f>
            </c:numRef>
          </c:val>
          <c:extLst>
            <c:ext xmlns:c16="http://schemas.microsoft.com/office/drawing/2014/chart" uri="{C3380CC4-5D6E-409C-BE32-E72D297353CC}">
              <c16:uniqueId val="{00000000-235E-4EC6-886B-76CD2A61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53248"/>
        <c:axId val="111654784"/>
      </c:barChart>
      <c:catAx>
        <c:axId val="1116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54784"/>
        <c:crosses val="autoZero"/>
        <c:auto val="1"/>
        <c:lblAlgn val="ctr"/>
        <c:lblOffset val="100"/>
        <c:noMultiLvlLbl val="0"/>
      </c:catAx>
      <c:valAx>
        <c:axId val="11165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65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66637870613809E-2"/>
          <c:y val="0.19560668370805881"/>
          <c:w val="0.8858008151222786"/>
          <c:h val="0.649001933703141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исправл'!$AA$270:$AH$270</c:f>
            </c:multiLvlStrRef>
          </c:cat>
          <c:val>
            <c:numRef>
              <c:f>'форма 2п исправл'!$AA$271:$AH$271</c:f>
            </c:numRef>
          </c:val>
          <c:extLst>
            <c:ext xmlns:c16="http://schemas.microsoft.com/office/drawing/2014/chart" uri="{C3380CC4-5D6E-409C-BE32-E72D297353CC}">
              <c16:uniqueId val="{00000000-390C-4021-809E-57039C5D0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14464"/>
        <c:axId val="112016000"/>
      </c:barChart>
      <c:catAx>
        <c:axId val="1120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16000"/>
        <c:crosses val="autoZero"/>
        <c:auto val="1"/>
        <c:lblAlgn val="ctr"/>
        <c:lblOffset val="100"/>
        <c:noMultiLvlLbl val="0"/>
      </c:catAx>
      <c:valAx>
        <c:axId val="11201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01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69097856643842E-2"/>
          <c:y val="0.16967254365628337"/>
          <c:w val="0.88398451563725644"/>
          <c:h val="0.627084548493762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исправл'!$AA$288:$AH$288</c:f>
            </c:multiLvlStrRef>
          </c:cat>
          <c:val>
            <c:numRef>
              <c:f>'форма 2п исправл'!$AA$289:$AH$289</c:f>
            </c:numRef>
          </c:val>
          <c:extLst>
            <c:ext xmlns:c16="http://schemas.microsoft.com/office/drawing/2014/chart" uri="{C3380CC4-5D6E-409C-BE32-E72D297353CC}">
              <c16:uniqueId val="{00000000-3DD2-4E05-8BC0-351B54B6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33792"/>
        <c:axId val="112037248"/>
      </c:barChart>
      <c:catAx>
        <c:axId val="1120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37248"/>
        <c:crosses val="autoZero"/>
        <c:auto val="1"/>
        <c:lblAlgn val="ctr"/>
        <c:lblOffset val="100"/>
        <c:noMultiLvlLbl val="0"/>
      </c:catAx>
      <c:valAx>
        <c:axId val="11203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033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23157894736842136"/>
          <c:w val="0"/>
          <c:h val="0.780451127819548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исправл'!$AA$28:$AH$28</c:f>
            </c:multiLvlStrRef>
          </c:cat>
          <c:val>
            <c:numRef>
              <c:f>'форма 2п исправл'!$AA$29:$AH$29</c:f>
            </c:numRef>
          </c:val>
          <c:extLst>
            <c:ext xmlns:c16="http://schemas.microsoft.com/office/drawing/2014/chart" uri="{C3380CC4-5D6E-409C-BE32-E72D297353CC}">
              <c16:uniqueId val="{00000000-253C-4BD0-8CE8-A88070DD0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09952"/>
        <c:axId val="110768128"/>
      </c:barChart>
      <c:catAx>
        <c:axId val="1005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768128"/>
        <c:crosses val="autoZero"/>
        <c:auto val="1"/>
        <c:lblAlgn val="ctr"/>
        <c:lblOffset val="100"/>
        <c:noMultiLvlLbl val="0"/>
      </c:catAx>
      <c:valAx>
        <c:axId val="11076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0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2195121951219511"/>
          <c:w val="0"/>
          <c:h val="0.895121951219513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исправл'!$AA$154:$AH$154</c:f>
            </c:multiLvlStrRef>
          </c:cat>
          <c:val>
            <c:numRef>
              <c:f>'форма 2п исправл'!$AA$155:$AH$155</c:f>
            </c:numRef>
          </c:val>
          <c:extLst>
            <c:ext xmlns:c16="http://schemas.microsoft.com/office/drawing/2014/chart" uri="{C3380CC4-5D6E-409C-BE32-E72D297353CC}">
              <c16:uniqueId val="{00000000-CA79-4295-9427-4E2588C19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01248"/>
        <c:axId val="100902784"/>
      </c:barChart>
      <c:catAx>
        <c:axId val="10090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02784"/>
        <c:crosses val="autoZero"/>
        <c:auto val="1"/>
        <c:lblAlgn val="ctr"/>
        <c:lblOffset val="100"/>
        <c:noMultiLvlLbl val="0"/>
      </c:catAx>
      <c:valAx>
        <c:axId val="10090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0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859243697478998"/>
          <c:w val="0"/>
          <c:h val="0.816176470588235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исправл'!$AC$56:$AJ$56</c:f>
            </c:multiLvlStrRef>
          </c:cat>
          <c:val>
            <c:numRef>
              <c:f>'форма 2п исправл'!$AC$57:$AJ$57</c:f>
            </c:numRef>
          </c:val>
          <c:extLst>
            <c:ext xmlns:c16="http://schemas.microsoft.com/office/drawing/2014/chart" uri="{C3380CC4-5D6E-409C-BE32-E72D297353CC}">
              <c16:uniqueId val="{00000000-C70E-4211-A216-417F61903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14304"/>
        <c:axId val="100915840"/>
      </c:barChart>
      <c:catAx>
        <c:axId val="1009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15840"/>
        <c:crosses val="autoZero"/>
        <c:auto val="1"/>
        <c:lblAlgn val="ctr"/>
        <c:lblOffset val="100"/>
        <c:noMultiLvlLbl val="0"/>
      </c:catAx>
      <c:valAx>
        <c:axId val="10091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1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2301587301587302"/>
          <c:w val="0"/>
          <c:h val="0.884920634920634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исправл'!$AA$251:$AH$251</c:f>
            </c:multiLvlStrRef>
          </c:cat>
          <c:val>
            <c:numRef>
              <c:f>'форма 2п исправл'!$AA$252:$AH$252</c:f>
            </c:numRef>
          </c:val>
          <c:extLst>
            <c:ext xmlns:c16="http://schemas.microsoft.com/office/drawing/2014/chart" uri="{C3380CC4-5D6E-409C-BE32-E72D297353CC}">
              <c16:uniqueId val="{00000000-5D93-480E-9E4D-1BF07EE23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46208"/>
        <c:axId val="100910208"/>
      </c:barChart>
      <c:catAx>
        <c:axId val="1008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10208"/>
        <c:crosses val="autoZero"/>
        <c:auto val="1"/>
        <c:lblAlgn val="ctr"/>
        <c:lblOffset val="100"/>
        <c:noMultiLvlLbl val="0"/>
      </c:catAx>
      <c:valAx>
        <c:axId val="10091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9122257053291536"/>
          <c:w val="0"/>
          <c:h val="0.9090909090909090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исправл'!$AA$229:$AH$229</c:f>
            </c:multiLvlStrRef>
          </c:cat>
          <c:val>
            <c:numRef>
              <c:f>'форма 2п исправл'!$AA$230:$AH$230</c:f>
            </c:numRef>
          </c:val>
          <c:extLst>
            <c:ext xmlns:c16="http://schemas.microsoft.com/office/drawing/2014/chart" uri="{C3380CC4-5D6E-409C-BE32-E72D297353CC}">
              <c16:uniqueId val="{00000000-C55D-49B7-806C-6796EA0F2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2784"/>
        <c:axId val="111224320"/>
      </c:barChart>
      <c:catAx>
        <c:axId val="11122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24320"/>
        <c:crosses val="autoZero"/>
        <c:auto val="1"/>
        <c:lblAlgn val="ctr"/>
        <c:lblOffset val="100"/>
        <c:noMultiLvlLbl val="0"/>
      </c:catAx>
      <c:valAx>
        <c:axId val="11122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2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9240506329113924"/>
          <c:w val="0"/>
          <c:h val="0.815189873417721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исправл'!$AA$234:$AH$234</c:f>
            </c:multiLvlStrRef>
          </c:cat>
          <c:val>
            <c:numRef>
              <c:f>'форма 2п исправл'!$AA$235:$AH$235</c:f>
            </c:numRef>
          </c:val>
          <c:extLst>
            <c:ext xmlns:c16="http://schemas.microsoft.com/office/drawing/2014/chart" uri="{C3380CC4-5D6E-409C-BE32-E72D297353CC}">
              <c16:uniqueId val="{00000000-4152-40C4-BA37-3AFEAA226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70144"/>
        <c:axId val="111542272"/>
      </c:barChart>
      <c:catAx>
        <c:axId val="1112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42272"/>
        <c:crosses val="autoZero"/>
        <c:auto val="1"/>
        <c:lblAlgn val="ctr"/>
        <c:lblOffset val="100"/>
        <c:noMultiLvlLbl val="0"/>
      </c:catAx>
      <c:valAx>
        <c:axId val="11154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7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3302752293577949"/>
          <c:w val="0"/>
          <c:h val="0.8761467889908255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исправл'!$AA$242:$AH$242</c:f>
            </c:multiLvlStrRef>
          </c:cat>
          <c:val>
            <c:numRef>
              <c:f>'форма 2п исправл'!$AA$243:$AH$243</c:f>
            </c:numRef>
          </c:val>
          <c:extLst>
            <c:ext xmlns:c16="http://schemas.microsoft.com/office/drawing/2014/chart" uri="{C3380CC4-5D6E-409C-BE32-E72D297353CC}">
              <c16:uniqueId val="{00000000-FDD8-4420-8F07-851144529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45344"/>
        <c:axId val="111579904"/>
      </c:barChart>
      <c:catAx>
        <c:axId val="1115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79904"/>
        <c:crosses val="autoZero"/>
        <c:auto val="1"/>
        <c:lblAlgn val="ctr"/>
        <c:lblOffset val="100"/>
        <c:noMultiLvlLbl val="0"/>
      </c:catAx>
      <c:valAx>
        <c:axId val="11157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4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1288904881513E-2"/>
          <c:y val="0.21937303473606226"/>
          <c:w val="0.91451964692164056"/>
          <c:h val="0.5390068298354355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'форма 2п исправл'!$AA$313:$AH$313</c:f>
            </c:multiLvlStrRef>
          </c:cat>
          <c:val>
            <c:numRef>
              <c:f>'форма 2п исправл'!$AA$314:$AH$314</c:f>
            </c:numRef>
          </c:val>
          <c:extLst>
            <c:ext xmlns:c16="http://schemas.microsoft.com/office/drawing/2014/chart" uri="{C3380CC4-5D6E-409C-BE32-E72D297353CC}">
              <c16:uniqueId val="{00000000-E34F-46F2-921F-F3B367D8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92576"/>
        <c:axId val="111600768"/>
      </c:barChart>
      <c:catAx>
        <c:axId val="1115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00768"/>
        <c:crosses val="autoZero"/>
        <c:auto val="1"/>
        <c:lblAlgn val="ctr"/>
        <c:lblOffset val="100"/>
        <c:noMultiLvlLbl val="0"/>
      </c:catAx>
      <c:valAx>
        <c:axId val="11160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9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428625</xdr:colOff>
      <xdr:row>1</xdr:row>
      <xdr:rowOff>180975</xdr:rowOff>
    </xdr:from>
    <xdr:to>
      <xdr:col>57</xdr:col>
      <xdr:colOff>447675</xdr:colOff>
      <xdr:row>22</xdr:row>
      <xdr:rowOff>180975</xdr:rowOff>
    </xdr:to>
    <xdr:graphicFrame macro="">
      <xdr:nvGraphicFramePr>
        <xdr:cNvPr id="1286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552450</xdr:colOff>
      <xdr:row>19</xdr:row>
      <xdr:rowOff>0</xdr:rowOff>
    </xdr:from>
    <xdr:to>
      <xdr:col>39</xdr:col>
      <xdr:colOff>485775</xdr:colOff>
      <xdr:row>53</xdr:row>
      <xdr:rowOff>304800</xdr:rowOff>
    </xdr:to>
    <xdr:graphicFrame macro="">
      <xdr:nvGraphicFramePr>
        <xdr:cNvPr id="1287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304800</xdr:colOff>
      <xdr:row>152</xdr:row>
      <xdr:rowOff>257175</xdr:rowOff>
    </xdr:from>
    <xdr:to>
      <xdr:col>47</xdr:col>
      <xdr:colOff>114300</xdr:colOff>
      <xdr:row>157</xdr:row>
      <xdr:rowOff>352425</xdr:rowOff>
    </xdr:to>
    <xdr:graphicFrame macro="">
      <xdr:nvGraphicFramePr>
        <xdr:cNvPr id="1288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161925</xdr:colOff>
      <xdr:row>53</xdr:row>
      <xdr:rowOff>304800</xdr:rowOff>
    </xdr:from>
    <xdr:to>
      <xdr:col>56</xdr:col>
      <xdr:colOff>476250</xdr:colOff>
      <xdr:row>83</xdr:row>
      <xdr:rowOff>38100</xdr:rowOff>
    </xdr:to>
    <xdr:graphicFrame macro="">
      <xdr:nvGraphicFramePr>
        <xdr:cNvPr id="1289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295275</xdr:colOff>
      <xdr:row>248</xdr:row>
      <xdr:rowOff>209550</xdr:rowOff>
    </xdr:from>
    <xdr:to>
      <xdr:col>42</xdr:col>
      <xdr:colOff>276225</xdr:colOff>
      <xdr:row>256</xdr:row>
      <xdr:rowOff>952500</xdr:rowOff>
    </xdr:to>
    <xdr:graphicFrame macro="">
      <xdr:nvGraphicFramePr>
        <xdr:cNvPr id="1290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781050</xdr:colOff>
      <xdr:row>3</xdr:row>
      <xdr:rowOff>209550</xdr:rowOff>
    </xdr:from>
    <xdr:to>
      <xdr:col>41</xdr:col>
      <xdr:colOff>9525</xdr:colOff>
      <xdr:row>15</xdr:row>
      <xdr:rowOff>114300</xdr:rowOff>
    </xdr:to>
    <xdr:graphicFrame macro="">
      <xdr:nvGraphicFramePr>
        <xdr:cNvPr id="1291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114300</xdr:colOff>
      <xdr:row>232</xdr:row>
      <xdr:rowOff>390525</xdr:rowOff>
    </xdr:from>
    <xdr:to>
      <xdr:col>43</xdr:col>
      <xdr:colOff>28575</xdr:colOff>
      <xdr:row>240</xdr:row>
      <xdr:rowOff>66675</xdr:rowOff>
    </xdr:to>
    <xdr:graphicFrame macro="">
      <xdr:nvGraphicFramePr>
        <xdr:cNvPr id="1292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95250</xdr:colOff>
      <xdr:row>239</xdr:row>
      <xdr:rowOff>161925</xdr:rowOff>
    </xdr:from>
    <xdr:to>
      <xdr:col>40</xdr:col>
      <xdr:colOff>114300</xdr:colOff>
      <xdr:row>246</xdr:row>
      <xdr:rowOff>266700</xdr:rowOff>
    </xdr:to>
    <xdr:graphicFrame macro="">
      <xdr:nvGraphicFramePr>
        <xdr:cNvPr id="1293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552450</xdr:colOff>
      <xdr:row>306</xdr:row>
      <xdr:rowOff>314325</xdr:rowOff>
    </xdr:from>
    <xdr:to>
      <xdr:col>48</xdr:col>
      <xdr:colOff>476250</xdr:colOff>
      <xdr:row>315</xdr:row>
      <xdr:rowOff>219075</xdr:rowOff>
    </xdr:to>
    <xdr:graphicFrame macro="">
      <xdr:nvGraphicFramePr>
        <xdr:cNvPr id="1294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142875</xdr:colOff>
      <xdr:row>316</xdr:row>
      <xdr:rowOff>457200</xdr:rowOff>
    </xdr:from>
    <xdr:to>
      <xdr:col>49</xdr:col>
      <xdr:colOff>428625</xdr:colOff>
      <xdr:row>325</xdr:row>
      <xdr:rowOff>381000</xdr:rowOff>
    </xdr:to>
    <xdr:graphicFrame macro="">
      <xdr:nvGraphicFramePr>
        <xdr:cNvPr id="1295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266700</xdr:colOff>
      <xdr:row>268</xdr:row>
      <xdr:rowOff>114300</xdr:rowOff>
    </xdr:from>
    <xdr:to>
      <xdr:col>49</xdr:col>
      <xdr:colOff>38100</xdr:colOff>
      <xdr:row>288</xdr:row>
      <xdr:rowOff>76200</xdr:rowOff>
    </xdr:to>
    <xdr:graphicFrame macro="">
      <xdr:nvGraphicFramePr>
        <xdr:cNvPr id="1296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295275</xdr:colOff>
      <xdr:row>278</xdr:row>
      <xdr:rowOff>200025</xdr:rowOff>
    </xdr:from>
    <xdr:to>
      <xdr:col>43</xdr:col>
      <xdr:colOff>95250</xdr:colOff>
      <xdr:row>295</xdr:row>
      <xdr:rowOff>28575</xdr:rowOff>
    </xdr:to>
    <xdr:graphicFrame macro="">
      <xdr:nvGraphicFramePr>
        <xdr:cNvPr id="1297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0.22362</cdr:x>
      <cdr:y>0.04447</cdr:y>
    </cdr:from>
    <cdr:to>
      <cdr:x>0.83857</cdr:x>
      <cdr:y>0.16086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7819" y="161636"/>
          <a:ext cx="4064000" cy="425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Уровень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безработицы, % (среднегодовое)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0.06583</cdr:y>
    </cdr:from>
    <cdr:to>
      <cdr:x>0.92582</cdr:x>
      <cdr:y>0.21429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0328" y="298450"/>
          <a:ext cx="7067550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Среднесписочная численность работников органихаций (без внешних совместителоей), тыс.чел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0.05675</cdr:x>
      <cdr:y>0.08295</cdr:y>
    </cdr:from>
    <cdr:to>
      <cdr:x>0.82192</cdr:x>
      <cdr:y>0.15829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1783" y="466436"/>
          <a:ext cx="5417127" cy="425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Доходы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бюджета МО г.Абазы, млн.руб.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0.19483</cdr:x>
      <cdr:y>0.03109</cdr:y>
    </cdr:from>
    <cdr:to>
      <cdr:x>0.89066</cdr:x>
      <cdr:y>0.14893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7746" y="133928"/>
          <a:ext cx="4849092" cy="509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Расходы</a:t>
          </a:r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бюджета МО г.Абаза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млн.рублей</a:t>
          </a:r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0.06006</cdr:x>
      <cdr:y>0.03546</cdr:y>
    </cdr:from>
    <cdr:to>
      <cdr:x>0.97502</cdr:x>
      <cdr:y>0.1957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8633" y="245609"/>
          <a:ext cx="11861043" cy="1106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Объем отгруженной продукции (работ, услуг) (разделы В, С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 D, E)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млн.рублей</a:t>
          </a:r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0.06709</cdr:y>
    </cdr:from>
    <cdr:to>
      <cdr:x>1</cdr:x>
      <cdr:y>0.15934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8950"/>
          <a:ext cx="10315575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Объем отгруженных товаров собственного производства (добыча полезных ископаемых) (разделы В</a:t>
          </a:r>
          <a:r>
            <a:rPr 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млн.рублей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0.00458</cdr:x>
      <cdr:y>0.00821</cdr:y>
    </cdr:from>
    <cdr:to>
      <cdr:x>0.97372</cdr:x>
      <cdr:y>0.1603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10754244" cy="959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Объем отгруженной продукции (работ, услуг) (разделы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D, E)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млн.рублей</a:t>
          </a:r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0.00459</cdr:x>
      <cdr:y>0.0059</cdr:y>
    </cdr:from>
    <cdr:to>
      <cdr:x>0.8119</cdr:x>
      <cdr:y>0.0886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8936782" cy="711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Объем отгруженной продукции (работ, услуг) (разделы  С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млн.рублей</a:t>
          </a:r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0.00775</cdr:x>
      <cdr:y>0.0114</cdr:y>
    </cdr:from>
    <cdr:to>
      <cdr:x>0.84655</cdr:x>
      <cdr:y>0.15057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5496790" cy="619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Инвестиции в основной капитал, в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ценах соответствующих лет</a:t>
          </a:r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млн.рублей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0.02701</cdr:x>
      <cdr:y>0.05761</cdr:y>
    </cdr:from>
    <cdr:to>
      <cdr:x>0.94541</cdr:x>
      <cdr:y>0.21102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636" y="230909"/>
          <a:ext cx="5496790" cy="619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Ввод в действие жилых домов,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тыс.кв.м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0.00808</cdr:x>
      <cdr:y>0.01464</cdr:y>
    </cdr:from>
    <cdr:to>
      <cdr:x>0.98678</cdr:x>
      <cdr:y>0.13576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799" y="50800"/>
          <a:ext cx="6156038" cy="425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Оборот розничной торговли (в ценах соотвествующих лет), млн.руб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0.12734</cdr:x>
      <cdr:y>0.02303</cdr:y>
    </cdr:from>
    <cdr:to>
      <cdr:x>0.87416</cdr:x>
      <cdr:y>0.13031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5091" y="92364"/>
          <a:ext cx="4604328" cy="425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>
              <a:latin typeface="Times New Roman" panose="02020603050405020304" pitchFamily="18" charset="0"/>
              <a:cs typeface="Times New Roman" panose="02020603050405020304" pitchFamily="18" charset="0"/>
            </a:rPr>
            <a:t>Объем платных услуг</a:t>
          </a:r>
          <a:r>
            <a:rPr lang="ru-RU" sz="1600" baseline="0">
              <a:latin typeface="Times New Roman" panose="02020603050405020304" pitchFamily="18" charset="0"/>
              <a:cs typeface="Times New Roman" panose="02020603050405020304" pitchFamily="18" charset="0"/>
            </a:rPr>
            <a:t> населению, млн.рублей</a:t>
          </a:r>
          <a:endParaRPr lang="ru-RU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AJ340"/>
  <sheetViews>
    <sheetView tabSelected="1" zoomScale="60" zoomScaleNormal="6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/>
    </sheetView>
  </sheetViews>
  <sheetFormatPr defaultColWidth="8.85546875" defaultRowHeight="12.75" x14ac:dyDescent="0.2"/>
  <cols>
    <col min="1" max="1" width="4" style="8" customWidth="1"/>
    <col min="2" max="2" width="5.28515625" style="8" customWidth="1"/>
    <col min="3" max="3" width="63.42578125" style="8" customWidth="1"/>
    <col min="4" max="4" width="33.5703125" style="8" customWidth="1"/>
    <col min="5" max="9" width="13.7109375" style="8" customWidth="1"/>
    <col min="10" max="10" width="13.7109375" style="8" hidden="1" customWidth="1"/>
    <col min="11" max="12" width="13.7109375" style="8" customWidth="1"/>
    <col min="13" max="13" width="13.7109375" style="8" hidden="1" customWidth="1"/>
    <col min="14" max="15" width="13.7109375" style="8" customWidth="1"/>
    <col min="16" max="16" width="13.7109375" style="8" hidden="1" customWidth="1"/>
    <col min="17" max="17" width="14.28515625" style="8" customWidth="1"/>
    <col min="18" max="18" width="15.5703125" style="8" customWidth="1"/>
    <col min="19" max="19" width="14.140625" style="8" hidden="1" customWidth="1"/>
    <col min="20" max="20" width="15.85546875" style="8" customWidth="1"/>
    <col min="21" max="21" width="14.42578125" style="8" customWidth="1"/>
    <col min="22" max="22" width="15" style="8" hidden="1" customWidth="1"/>
    <col min="23" max="23" width="13.140625" style="8" hidden="1" customWidth="1"/>
    <col min="24" max="24" width="12.28515625" style="8" hidden="1" customWidth="1"/>
    <col min="25" max="25" width="15.42578125" style="8" hidden="1" customWidth="1"/>
    <col min="26" max="26" width="0" style="8" hidden="1" customWidth="1"/>
    <col min="27" max="27" width="11.42578125" style="8" hidden="1" customWidth="1"/>
    <col min="28" max="28" width="9.28515625" style="8" hidden="1" customWidth="1"/>
    <col min="29" max="29" width="10.85546875" style="8" hidden="1" customWidth="1"/>
    <col min="30" max="34" width="11.5703125" style="8" hidden="1" customWidth="1"/>
    <col min="35" max="36" width="9.7109375" style="8" hidden="1" customWidth="1"/>
    <col min="37" max="65" width="0" style="8" hidden="1" customWidth="1"/>
    <col min="66" max="16384" width="8.85546875" style="8"/>
  </cols>
  <sheetData>
    <row r="1" spans="3:34" x14ac:dyDescent="0.2">
      <c r="G1" s="78">
        <f>G23-G25</f>
        <v>-9934</v>
      </c>
      <c r="H1" s="78"/>
      <c r="I1" s="78">
        <f t="shared" ref="I1:U1" si="0">I23-I25</f>
        <v>-13952</v>
      </c>
      <c r="J1" s="78" t="e">
        <f t="shared" si="0"/>
        <v>#VALUE!</v>
      </c>
      <c r="K1" s="78"/>
      <c r="L1" s="78">
        <f t="shared" si="0"/>
        <v>-15146</v>
      </c>
      <c r="M1" s="78" t="e">
        <f t="shared" si="0"/>
        <v>#VALUE!</v>
      </c>
      <c r="N1" s="78"/>
      <c r="O1" s="78">
        <f t="shared" si="0"/>
        <v>-16631</v>
      </c>
      <c r="P1" s="78" t="e">
        <f t="shared" si="0"/>
        <v>#VALUE!</v>
      </c>
      <c r="Q1" s="78"/>
      <c r="R1" s="78">
        <f t="shared" si="0"/>
        <v>-17462</v>
      </c>
      <c r="S1" s="78" t="e">
        <f t="shared" si="0"/>
        <v>#VALUE!</v>
      </c>
      <c r="T1" s="78"/>
      <c r="U1" s="78">
        <f t="shared" si="0"/>
        <v>-18335</v>
      </c>
    </row>
    <row r="2" spans="3:34" ht="20.25" x14ac:dyDescent="0.2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3:34" ht="22.15" customHeight="1" x14ac:dyDescent="0.2">
      <c r="C3" s="100" t="s">
        <v>366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3:34" ht="25.5" customHeight="1" x14ac:dyDescent="0.2">
      <c r="C4" s="100" t="s">
        <v>367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</row>
    <row r="5" spans="3:34" ht="21" customHeight="1" x14ac:dyDescent="0.2">
      <c r="C5" s="100" t="s">
        <v>401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3:34" x14ac:dyDescent="0.2">
      <c r="C6" s="8" t="s">
        <v>96</v>
      </c>
      <c r="N6" s="91"/>
      <c r="O6" s="91"/>
      <c r="P6" s="91"/>
      <c r="Q6" s="91">
        <v>104</v>
      </c>
      <c r="R6" s="91">
        <v>104</v>
      </c>
      <c r="S6" s="91"/>
      <c r="T6" s="91">
        <v>104</v>
      </c>
      <c r="U6" s="91">
        <v>104</v>
      </c>
      <c r="V6" s="67"/>
      <c r="W6" s="67"/>
      <c r="X6" s="67"/>
      <c r="Y6" s="67"/>
      <c r="Z6" s="67" t="s">
        <v>384</v>
      </c>
    </row>
    <row r="7" spans="3:34" ht="18.75" x14ac:dyDescent="0.2">
      <c r="C7" s="97" t="s">
        <v>150</v>
      </c>
      <c r="D7" s="97" t="s">
        <v>151</v>
      </c>
      <c r="E7" s="1" t="s">
        <v>152</v>
      </c>
      <c r="F7" s="2" t="s">
        <v>152</v>
      </c>
      <c r="G7" s="2" t="s">
        <v>153</v>
      </c>
      <c r="H7" s="104" t="s">
        <v>154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46"/>
      <c r="AA7" s="68"/>
      <c r="AB7" s="69"/>
      <c r="AC7" s="69"/>
      <c r="AD7" s="111"/>
      <c r="AE7" s="111"/>
      <c r="AF7" s="111"/>
      <c r="AG7" s="111"/>
      <c r="AH7" s="111"/>
    </row>
    <row r="8" spans="3:34" ht="22.5" customHeight="1" x14ac:dyDescent="0.2">
      <c r="C8" s="98"/>
      <c r="D8" s="98"/>
      <c r="E8" s="97">
        <v>2018</v>
      </c>
      <c r="F8" s="97">
        <v>2019</v>
      </c>
      <c r="G8" s="97">
        <v>2020</v>
      </c>
      <c r="H8" s="101">
        <v>2021</v>
      </c>
      <c r="I8" s="102"/>
      <c r="J8" s="103"/>
      <c r="K8" s="101">
        <v>2022</v>
      </c>
      <c r="L8" s="102"/>
      <c r="M8" s="103"/>
      <c r="N8" s="101">
        <v>2023</v>
      </c>
      <c r="O8" s="102"/>
      <c r="P8" s="103"/>
      <c r="Q8" s="101">
        <v>2024</v>
      </c>
      <c r="R8" s="102"/>
      <c r="S8" s="103"/>
      <c r="T8" s="101">
        <v>2025</v>
      </c>
      <c r="U8" s="102"/>
      <c r="V8" s="103"/>
      <c r="W8" s="101">
        <v>2024</v>
      </c>
      <c r="X8" s="102"/>
      <c r="Y8" s="103"/>
      <c r="Z8" s="46"/>
      <c r="AA8" s="70"/>
      <c r="AB8" s="70"/>
      <c r="AC8" s="70"/>
      <c r="AD8" s="71"/>
      <c r="AE8" s="71"/>
      <c r="AF8" s="71"/>
      <c r="AG8" s="71"/>
      <c r="AH8" s="71"/>
    </row>
    <row r="9" spans="3:34" ht="15" customHeight="1" x14ac:dyDescent="0.2">
      <c r="C9" s="98"/>
      <c r="D9" s="98"/>
      <c r="E9" s="98"/>
      <c r="F9" s="98"/>
      <c r="G9" s="98"/>
      <c r="H9" s="1" t="s">
        <v>305</v>
      </c>
      <c r="I9" s="1" t="s">
        <v>304</v>
      </c>
      <c r="J9" s="1" t="s">
        <v>306</v>
      </c>
      <c r="K9" s="1" t="s">
        <v>305</v>
      </c>
      <c r="L9" s="1" t="s">
        <v>304</v>
      </c>
      <c r="M9" s="1" t="s">
        <v>306</v>
      </c>
      <c r="N9" s="1" t="s">
        <v>305</v>
      </c>
      <c r="O9" s="1" t="s">
        <v>304</v>
      </c>
      <c r="P9" s="1" t="s">
        <v>306</v>
      </c>
      <c r="Q9" s="1" t="s">
        <v>305</v>
      </c>
      <c r="R9" s="1" t="s">
        <v>304</v>
      </c>
      <c r="S9" s="1" t="s">
        <v>306</v>
      </c>
      <c r="T9" s="1" t="s">
        <v>305</v>
      </c>
      <c r="U9" s="1" t="s">
        <v>304</v>
      </c>
      <c r="V9" s="1" t="s">
        <v>306</v>
      </c>
      <c r="W9" s="1" t="s">
        <v>305</v>
      </c>
      <c r="X9" s="1" t="s">
        <v>304</v>
      </c>
      <c r="Y9" s="1" t="s">
        <v>306</v>
      </c>
      <c r="AA9" s="74" t="s">
        <v>394</v>
      </c>
      <c r="AB9" s="74"/>
      <c r="AC9" s="74"/>
      <c r="AD9" s="74"/>
      <c r="AE9" s="74"/>
      <c r="AF9" s="74"/>
      <c r="AG9" s="74"/>
      <c r="AH9" s="74"/>
    </row>
    <row r="10" spans="3:34" ht="56.25" x14ac:dyDescent="0.2">
      <c r="C10" s="99"/>
      <c r="D10" s="99"/>
      <c r="E10" s="99"/>
      <c r="F10" s="99"/>
      <c r="G10" s="99"/>
      <c r="H10" s="1" t="s">
        <v>307</v>
      </c>
      <c r="I10" s="1" t="s">
        <v>308</v>
      </c>
      <c r="J10" s="1" t="s">
        <v>309</v>
      </c>
      <c r="K10" s="1" t="s">
        <v>307</v>
      </c>
      <c r="L10" s="1" t="s">
        <v>308</v>
      </c>
      <c r="M10" s="1" t="s">
        <v>309</v>
      </c>
      <c r="N10" s="1" t="s">
        <v>307</v>
      </c>
      <c r="O10" s="1" t="s">
        <v>308</v>
      </c>
      <c r="P10" s="1" t="s">
        <v>309</v>
      </c>
      <c r="Q10" s="1" t="s">
        <v>307</v>
      </c>
      <c r="R10" s="1" t="s">
        <v>308</v>
      </c>
      <c r="S10" s="1" t="s">
        <v>309</v>
      </c>
      <c r="T10" s="1" t="s">
        <v>307</v>
      </c>
      <c r="U10" s="1" t="s">
        <v>308</v>
      </c>
      <c r="V10" s="1" t="s">
        <v>309</v>
      </c>
      <c r="W10" s="1" t="s">
        <v>307</v>
      </c>
      <c r="X10" s="1" t="s">
        <v>308</v>
      </c>
      <c r="Y10" s="1" t="s">
        <v>309</v>
      </c>
      <c r="AA10" s="72" t="s">
        <v>386</v>
      </c>
      <c r="AB10" s="72" t="s">
        <v>387</v>
      </c>
      <c r="AC10" s="72" t="s">
        <v>388</v>
      </c>
      <c r="AD10" s="73" t="s">
        <v>389</v>
      </c>
      <c r="AE10" s="73" t="s">
        <v>390</v>
      </c>
      <c r="AF10" s="73" t="s">
        <v>391</v>
      </c>
      <c r="AG10" s="73" t="s">
        <v>392</v>
      </c>
      <c r="AH10" s="73" t="s">
        <v>393</v>
      </c>
    </row>
    <row r="11" spans="3:34" s="34" customFormat="1" ht="18.75" x14ac:dyDescent="0.2">
      <c r="C11" s="36" t="s">
        <v>155</v>
      </c>
      <c r="D11" s="28"/>
      <c r="E11" s="29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32"/>
      <c r="S11" s="32"/>
      <c r="T11" s="32"/>
      <c r="U11" s="32"/>
      <c r="V11" s="32"/>
      <c r="W11" s="33"/>
      <c r="X11" s="33"/>
      <c r="Y11" s="33"/>
      <c r="AA11" s="82">
        <f>E25</f>
        <v>9774</v>
      </c>
      <c r="AB11" s="82">
        <f>F25</f>
        <v>8742</v>
      </c>
      <c r="AC11" s="82">
        <f>G25</f>
        <v>9934</v>
      </c>
      <c r="AD11" s="82">
        <f>I25</f>
        <v>13952</v>
      </c>
      <c r="AE11" s="82">
        <f>L25</f>
        <v>15146</v>
      </c>
      <c r="AF11" s="82">
        <f>O25</f>
        <v>16631</v>
      </c>
      <c r="AG11" s="82">
        <f>R25</f>
        <v>17462</v>
      </c>
      <c r="AH11" s="82">
        <f>U25</f>
        <v>18335</v>
      </c>
    </row>
    <row r="12" spans="3:34" s="34" customFormat="1" ht="18.75" x14ac:dyDescent="0.2">
      <c r="C12" s="36" t="s">
        <v>156</v>
      </c>
      <c r="D12" s="28"/>
      <c r="E12" s="29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  <c r="R12" s="32"/>
      <c r="S12" s="32"/>
      <c r="T12" s="32"/>
      <c r="U12" s="32"/>
      <c r="V12" s="32"/>
      <c r="W12" s="33"/>
      <c r="X12" s="33"/>
      <c r="Y12" s="33"/>
    </row>
    <row r="13" spans="3:34" ht="18.75" x14ac:dyDescent="0.2">
      <c r="C13" s="12" t="s">
        <v>157</v>
      </c>
      <c r="D13" s="9" t="s">
        <v>158</v>
      </c>
      <c r="E13" s="92">
        <v>17.399999999999999</v>
      </c>
      <c r="F13" s="49">
        <v>17.100000000000001</v>
      </c>
      <c r="G13" s="49">
        <v>17.100000000000001</v>
      </c>
      <c r="H13" s="49">
        <v>17.100000000000001</v>
      </c>
      <c r="I13" s="49">
        <v>17</v>
      </c>
      <c r="J13" s="49"/>
      <c r="K13" s="49">
        <v>17.100000000000001</v>
      </c>
      <c r="L13" s="49">
        <v>17</v>
      </c>
      <c r="M13" s="49"/>
      <c r="N13" s="49">
        <v>17</v>
      </c>
      <c r="O13" s="49">
        <v>17</v>
      </c>
      <c r="P13" s="49"/>
      <c r="Q13" s="93">
        <v>17</v>
      </c>
      <c r="R13" s="93">
        <v>17</v>
      </c>
      <c r="S13" s="93"/>
      <c r="T13" s="93">
        <v>17</v>
      </c>
      <c r="U13" s="93">
        <v>17</v>
      </c>
      <c r="V13" s="25">
        <v>14.2</v>
      </c>
      <c r="W13" s="16"/>
      <c r="X13" s="16"/>
      <c r="Y13" s="16"/>
    </row>
    <row r="14" spans="3:34" ht="18.75" x14ac:dyDescent="0.2">
      <c r="C14" s="12" t="s">
        <v>160</v>
      </c>
      <c r="D14" s="9" t="s">
        <v>158</v>
      </c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5"/>
      <c r="R14" s="25"/>
      <c r="S14" s="25"/>
      <c r="T14" s="25"/>
      <c r="U14" s="25"/>
      <c r="V14" s="25">
        <v>14.2</v>
      </c>
      <c r="W14" s="16"/>
      <c r="X14" s="16"/>
      <c r="Y14" s="16"/>
    </row>
    <row r="15" spans="3:34" ht="18.75" hidden="1" x14ac:dyDescent="0.2">
      <c r="C15" s="12" t="s">
        <v>161</v>
      </c>
      <c r="D15" s="9" t="s">
        <v>158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5"/>
      <c r="R15" s="25"/>
      <c r="S15" s="25"/>
      <c r="T15" s="25"/>
      <c r="U15" s="25"/>
      <c r="V15" s="25"/>
      <c r="W15" s="16"/>
      <c r="X15" s="16"/>
      <c r="Y15" s="16"/>
    </row>
    <row r="16" spans="3:34" ht="37.5" x14ac:dyDescent="0.2">
      <c r="C16" s="12" t="s">
        <v>162</v>
      </c>
      <c r="D16" s="9" t="s">
        <v>163</v>
      </c>
      <c r="E16" s="19"/>
      <c r="F16" s="108" t="s">
        <v>382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10"/>
      <c r="V16" s="25"/>
      <c r="W16" s="16"/>
      <c r="X16" s="16"/>
      <c r="Y16" s="16"/>
      <c r="Z16" s="8" t="s">
        <v>385</v>
      </c>
    </row>
    <row r="17" spans="3:34" ht="40.15" customHeight="1" x14ac:dyDescent="0.2">
      <c r="C17" s="12" t="s">
        <v>164</v>
      </c>
      <c r="D17" s="9" t="s">
        <v>165</v>
      </c>
      <c r="E17" s="19"/>
      <c r="F17" s="20">
        <f>0.136/F13*1000</f>
        <v>7.9532163742690054</v>
      </c>
      <c r="G17" s="20">
        <f>0.098/G13*1000</f>
        <v>5.730994152046784</v>
      </c>
      <c r="H17" s="45">
        <f>102/H13</f>
        <v>5.9649122807017543</v>
      </c>
      <c r="I17" s="45">
        <f>102/I13</f>
        <v>6</v>
      </c>
      <c r="J17" s="45"/>
      <c r="K17" s="45">
        <f>101/K13</f>
        <v>5.9064327485380108</v>
      </c>
      <c r="L17" s="45">
        <f>101/L13</f>
        <v>5.9411764705882355</v>
      </c>
      <c r="M17" s="45"/>
      <c r="N17" s="45">
        <f>98/N13</f>
        <v>5.7647058823529411</v>
      </c>
      <c r="O17" s="45">
        <f>98/O13</f>
        <v>5.7647058823529411</v>
      </c>
      <c r="P17" s="45" t="e">
        <f>100/P13</f>
        <v>#DIV/0!</v>
      </c>
      <c r="Q17" s="26">
        <f>96/Q13</f>
        <v>5.6470588235294121</v>
      </c>
      <c r="R17" s="26">
        <f>96/R13</f>
        <v>5.6470588235294121</v>
      </c>
      <c r="S17" s="26" t="e">
        <f>98/S13</f>
        <v>#DIV/0!</v>
      </c>
      <c r="T17" s="26">
        <f>95/T13</f>
        <v>5.5882352941176467</v>
      </c>
      <c r="U17" s="26">
        <f>95/U13</f>
        <v>5.5882352941176467</v>
      </c>
      <c r="V17" s="26">
        <f>98/V13</f>
        <v>6.9014084507042259</v>
      </c>
      <c r="W17" s="16"/>
      <c r="X17" s="16"/>
      <c r="Y17" s="16"/>
    </row>
    <row r="18" spans="3:34" ht="39" customHeight="1" x14ac:dyDescent="0.2">
      <c r="C18" s="12" t="s">
        <v>166</v>
      </c>
      <c r="D18" s="9" t="s">
        <v>167</v>
      </c>
      <c r="E18" s="19"/>
      <c r="F18" s="20">
        <f>251/F13</f>
        <v>14.678362573099413</v>
      </c>
      <c r="G18" s="20">
        <f>232/G13</f>
        <v>13.567251461988302</v>
      </c>
      <c r="H18" s="45">
        <f>240/H13</f>
        <v>14.035087719298245</v>
      </c>
      <c r="I18" s="45">
        <f>240/I13</f>
        <v>14.117647058823529</v>
      </c>
      <c r="J18" s="45"/>
      <c r="K18" s="45">
        <f>242/K13</f>
        <v>14.15204678362573</v>
      </c>
      <c r="L18" s="45">
        <f>242/L13</f>
        <v>14.235294117647058</v>
      </c>
      <c r="M18" s="45"/>
      <c r="N18" s="45">
        <f>245/N13</f>
        <v>14.411764705882353</v>
      </c>
      <c r="O18" s="45">
        <f>245/O13</f>
        <v>14.411764705882353</v>
      </c>
      <c r="P18" s="45" t="e">
        <f>242/P13</f>
        <v>#DIV/0!</v>
      </c>
      <c r="Q18" s="26">
        <f>245/Q13</f>
        <v>14.411764705882353</v>
      </c>
      <c r="R18" s="26">
        <f>245/R13</f>
        <v>14.411764705882353</v>
      </c>
      <c r="S18" s="26" t="e">
        <f>243/S13</f>
        <v>#DIV/0!</v>
      </c>
      <c r="T18" s="26">
        <f>247/T13</f>
        <v>14.529411764705882</v>
      </c>
      <c r="U18" s="26">
        <f>247/U13</f>
        <v>14.529411764705882</v>
      </c>
      <c r="V18" s="26">
        <f>245/V13</f>
        <v>17.253521126760564</v>
      </c>
      <c r="W18" s="16"/>
      <c r="X18" s="16"/>
      <c r="Y18" s="16"/>
    </row>
    <row r="19" spans="3:34" ht="18.75" x14ac:dyDescent="0.2">
      <c r="C19" s="12" t="s">
        <v>168</v>
      </c>
      <c r="D19" s="9" t="s">
        <v>169</v>
      </c>
      <c r="E19" s="19"/>
      <c r="F19" s="20">
        <f>F17-F18</f>
        <v>-6.7251461988304078</v>
      </c>
      <c r="G19" s="20">
        <f t="shared" ref="G19:U19" si="1">G17-G18</f>
        <v>-7.8362573099415185</v>
      </c>
      <c r="H19" s="20">
        <f t="shared" si="1"/>
        <v>-8.0701754385964897</v>
      </c>
      <c r="I19" s="20">
        <f t="shared" si="1"/>
        <v>-8.117647058823529</v>
      </c>
      <c r="J19" s="20">
        <f t="shared" si="1"/>
        <v>0</v>
      </c>
      <c r="K19" s="20">
        <f t="shared" si="1"/>
        <v>-8.2456140350877192</v>
      </c>
      <c r="L19" s="20">
        <f t="shared" si="1"/>
        <v>-8.2941176470588225</v>
      </c>
      <c r="M19" s="20">
        <f t="shared" si="1"/>
        <v>0</v>
      </c>
      <c r="N19" s="20">
        <f t="shared" si="1"/>
        <v>-8.647058823529413</v>
      </c>
      <c r="O19" s="20">
        <f t="shared" si="1"/>
        <v>-8.647058823529413</v>
      </c>
      <c r="P19" s="20" t="e">
        <f t="shared" si="1"/>
        <v>#DIV/0!</v>
      </c>
      <c r="Q19" s="20">
        <f t="shared" si="1"/>
        <v>-8.764705882352942</v>
      </c>
      <c r="R19" s="20">
        <f t="shared" si="1"/>
        <v>-8.764705882352942</v>
      </c>
      <c r="S19" s="20" t="e">
        <f t="shared" si="1"/>
        <v>#DIV/0!</v>
      </c>
      <c r="T19" s="20">
        <f t="shared" si="1"/>
        <v>-8.9411764705882355</v>
      </c>
      <c r="U19" s="20">
        <f t="shared" si="1"/>
        <v>-8.9411764705882355</v>
      </c>
      <c r="V19" s="25"/>
      <c r="W19" s="16"/>
      <c r="X19" s="16"/>
      <c r="Y19" s="16"/>
    </row>
    <row r="20" spans="3:34" ht="18.75" x14ac:dyDescent="0.2">
      <c r="C20" s="12" t="s">
        <v>135</v>
      </c>
      <c r="D20" s="9" t="s">
        <v>134</v>
      </c>
      <c r="E20" s="19">
        <v>0.75</v>
      </c>
      <c r="F20" s="20">
        <v>0.08</v>
      </c>
      <c r="G20" s="20">
        <v>0.73</v>
      </c>
      <c r="H20" s="20">
        <v>0.7</v>
      </c>
      <c r="I20" s="20">
        <v>0.7</v>
      </c>
      <c r="J20" s="20"/>
      <c r="K20" s="20">
        <v>0.7</v>
      </c>
      <c r="L20" s="20">
        <v>0.7</v>
      </c>
      <c r="M20" s="20"/>
      <c r="N20" s="20">
        <v>0.7</v>
      </c>
      <c r="O20" s="20">
        <v>0.7</v>
      </c>
      <c r="P20" s="20"/>
      <c r="Q20" s="25">
        <v>0.7</v>
      </c>
      <c r="R20" s="25">
        <v>0.7</v>
      </c>
      <c r="S20" s="25"/>
      <c r="T20" s="25">
        <v>0.7</v>
      </c>
      <c r="U20" s="25">
        <v>0.7</v>
      </c>
      <c r="V20" s="25">
        <v>0.6</v>
      </c>
      <c r="W20" s="16"/>
      <c r="X20" s="16"/>
      <c r="Y20" s="16"/>
    </row>
    <row r="21" spans="3:34" ht="18.75" x14ac:dyDescent="0.2">
      <c r="C21" s="12" t="s">
        <v>133</v>
      </c>
      <c r="D21" s="9" t="s">
        <v>134</v>
      </c>
      <c r="E21" s="19">
        <v>0.16</v>
      </c>
      <c r="F21" s="20">
        <v>0.16</v>
      </c>
      <c r="G21" s="20">
        <v>0.86</v>
      </c>
      <c r="H21" s="20">
        <v>0.8</v>
      </c>
      <c r="I21" s="20">
        <v>0.7</v>
      </c>
      <c r="J21" s="20"/>
      <c r="K21" s="20">
        <v>0.7</v>
      </c>
      <c r="L21" s="20">
        <v>0.7</v>
      </c>
      <c r="M21" s="20"/>
      <c r="N21" s="20">
        <v>0.7</v>
      </c>
      <c r="O21" s="20">
        <v>0.7</v>
      </c>
      <c r="P21" s="44"/>
      <c r="Q21" s="25">
        <v>0.7</v>
      </c>
      <c r="R21" s="25">
        <v>0.7</v>
      </c>
      <c r="S21" s="25"/>
      <c r="T21" s="25">
        <v>0.7</v>
      </c>
      <c r="U21" s="25">
        <v>0.7</v>
      </c>
      <c r="V21" s="25">
        <v>0.59</v>
      </c>
      <c r="W21" s="16"/>
      <c r="X21" s="16"/>
      <c r="Y21" s="16"/>
    </row>
    <row r="22" spans="3:34" ht="37.5" x14ac:dyDescent="0.2">
      <c r="C22" s="12" t="s">
        <v>170</v>
      </c>
      <c r="D22" s="9" t="s">
        <v>171</v>
      </c>
      <c r="E22" s="19"/>
      <c r="F22" s="20">
        <f>(F20-F21)/F13*10</f>
        <v>-4.6783625730994149E-2</v>
      </c>
      <c r="G22" s="20">
        <f t="shared" ref="G22:V22" si="2">(G20-G21)/G13*10</f>
        <v>-7.6023391812865493E-2</v>
      </c>
      <c r="H22" s="20">
        <f t="shared" si="2"/>
        <v>-5.8479532163742742E-2</v>
      </c>
      <c r="I22" s="20">
        <f t="shared" si="2"/>
        <v>0</v>
      </c>
      <c r="J22" s="20" t="e">
        <f t="shared" si="2"/>
        <v>#DIV/0!</v>
      </c>
      <c r="K22" s="20">
        <f>(K20-K21)/K13*10</f>
        <v>0</v>
      </c>
      <c r="L22" s="20">
        <f t="shared" si="2"/>
        <v>0</v>
      </c>
      <c r="M22" s="20" t="e">
        <f t="shared" si="2"/>
        <v>#DIV/0!</v>
      </c>
      <c r="N22" s="20">
        <f t="shared" si="2"/>
        <v>0</v>
      </c>
      <c r="O22" s="20">
        <f t="shared" si="2"/>
        <v>0</v>
      </c>
      <c r="P22" s="20" t="e">
        <f t="shared" si="2"/>
        <v>#DIV/0!</v>
      </c>
      <c r="Q22" s="20">
        <f t="shared" si="2"/>
        <v>0</v>
      </c>
      <c r="R22" s="20">
        <f t="shared" si="2"/>
        <v>0</v>
      </c>
      <c r="S22" s="20" t="e">
        <f t="shared" si="2"/>
        <v>#DIV/0!</v>
      </c>
      <c r="T22" s="20">
        <f t="shared" si="2"/>
        <v>0</v>
      </c>
      <c r="U22" s="20">
        <f t="shared" si="2"/>
        <v>0</v>
      </c>
      <c r="V22" s="20">
        <f t="shared" si="2"/>
        <v>7.0422535211267677E-3</v>
      </c>
      <c r="W22" s="16"/>
      <c r="X22" s="16"/>
      <c r="Y22" s="16"/>
    </row>
    <row r="23" spans="3:34" s="34" customFormat="1" ht="18.75" x14ac:dyDescent="0.2">
      <c r="C23" s="27" t="s">
        <v>172</v>
      </c>
      <c r="D23" s="35"/>
      <c r="E23" s="29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  <c r="R23" s="81"/>
      <c r="S23" s="81"/>
      <c r="T23" s="81"/>
      <c r="U23" s="81"/>
      <c r="V23" s="32"/>
      <c r="W23" s="33"/>
      <c r="X23" s="33"/>
      <c r="Y23" s="33"/>
    </row>
    <row r="24" spans="3:34" s="34" customFormat="1" ht="18.75" x14ac:dyDescent="0.2">
      <c r="C24" s="27" t="s">
        <v>350</v>
      </c>
      <c r="D24" s="35"/>
      <c r="E24" s="85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  <c r="R24" s="87"/>
      <c r="S24" s="87"/>
      <c r="T24" s="87"/>
      <c r="U24" s="87"/>
      <c r="V24" s="32"/>
      <c r="W24" s="33"/>
      <c r="X24" s="33"/>
      <c r="Y24" s="33"/>
    </row>
    <row r="25" spans="3:34" ht="18.75" x14ac:dyDescent="0.2">
      <c r="C25" s="12" t="s">
        <v>368</v>
      </c>
      <c r="D25" s="9" t="s">
        <v>173</v>
      </c>
      <c r="E25" s="57">
        <v>9774</v>
      </c>
      <c r="F25" s="57">
        <v>8742</v>
      </c>
      <c r="G25" s="57">
        <v>9934</v>
      </c>
      <c r="H25" s="57">
        <v>13900</v>
      </c>
      <c r="I25" s="57">
        <v>13952</v>
      </c>
      <c r="J25" s="57" t="e">
        <f t="shared" ref="J25:S25" si="3">J28+J53+J154+J159</f>
        <v>#VALUE!</v>
      </c>
      <c r="K25" s="57">
        <v>15100</v>
      </c>
      <c r="L25" s="57">
        <v>15146</v>
      </c>
      <c r="M25" s="57" t="e">
        <f t="shared" si="3"/>
        <v>#VALUE!</v>
      </c>
      <c r="N25" s="57">
        <v>16000</v>
      </c>
      <c r="O25" s="57">
        <v>16631</v>
      </c>
      <c r="P25" s="57" t="e">
        <f t="shared" si="3"/>
        <v>#VALUE!</v>
      </c>
      <c r="Q25" s="57">
        <v>17125</v>
      </c>
      <c r="R25" s="57">
        <v>17462</v>
      </c>
      <c r="S25" s="57" t="e">
        <f t="shared" si="3"/>
        <v>#VALUE!</v>
      </c>
      <c r="T25" s="57">
        <v>18132</v>
      </c>
      <c r="U25" s="57">
        <v>18335</v>
      </c>
      <c r="V25" s="19">
        <f>V28+V53+V154+V159</f>
        <v>0</v>
      </c>
      <c r="W25" s="95">
        <f>SUM(E25:F25)</f>
        <v>18516</v>
      </c>
      <c r="X25" s="16"/>
      <c r="Y25" s="16"/>
    </row>
    <row r="26" spans="3:34" ht="37.5" x14ac:dyDescent="0.2">
      <c r="C26" s="12" t="s">
        <v>174</v>
      </c>
      <c r="D26" s="9" t="s">
        <v>62</v>
      </c>
      <c r="E26" s="45">
        <v>100.9</v>
      </c>
      <c r="F26" s="45">
        <v>111.8</v>
      </c>
      <c r="G26" s="45">
        <v>113.6</v>
      </c>
      <c r="H26" s="45">
        <v>139.9</v>
      </c>
      <c r="I26" s="45">
        <v>100.3</v>
      </c>
      <c r="J26" s="45"/>
      <c r="K26" s="45">
        <v>108.2</v>
      </c>
      <c r="L26" s="45">
        <v>100.3</v>
      </c>
      <c r="M26" s="45"/>
      <c r="N26" s="45">
        <v>105.6</v>
      </c>
      <c r="O26" s="45">
        <v>104</v>
      </c>
      <c r="P26" s="45" t="e">
        <f>P25/L25/P24*10000</f>
        <v>#VALUE!</v>
      </c>
      <c r="Q26" s="26">
        <v>103</v>
      </c>
      <c r="R26" s="26">
        <v>102</v>
      </c>
      <c r="S26" s="26" t="e">
        <f t="shared" ref="S26:V26" si="4">S25/P25/S24*10000</f>
        <v>#VALUE!</v>
      </c>
      <c r="T26" s="26">
        <v>103.8</v>
      </c>
      <c r="U26" s="26">
        <v>101.1</v>
      </c>
      <c r="V26" s="26" t="e">
        <f t="shared" si="4"/>
        <v>#VALUE!</v>
      </c>
      <c r="W26" s="16"/>
      <c r="X26" s="16"/>
      <c r="Y26" s="16"/>
    </row>
    <row r="27" spans="3:34" s="34" customFormat="1" ht="18.75" x14ac:dyDescent="0.2">
      <c r="C27" s="27" t="s">
        <v>175</v>
      </c>
      <c r="D27" s="35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2"/>
      <c r="S27" s="32"/>
      <c r="T27" s="32"/>
      <c r="U27" s="32"/>
      <c r="V27" s="32"/>
      <c r="W27" s="33"/>
      <c r="X27" s="33"/>
      <c r="Y27" s="33"/>
    </row>
    <row r="28" spans="3:34" ht="75" x14ac:dyDescent="0.2">
      <c r="C28" s="12" t="s">
        <v>182</v>
      </c>
      <c r="D28" s="9" t="s">
        <v>173</v>
      </c>
      <c r="E28" s="19">
        <v>5569</v>
      </c>
      <c r="F28" s="20">
        <v>8742</v>
      </c>
      <c r="G28" s="20">
        <v>9934</v>
      </c>
      <c r="H28" s="20">
        <v>13952</v>
      </c>
      <c r="I28" s="20">
        <v>15146</v>
      </c>
      <c r="J28" s="20"/>
      <c r="K28" s="20">
        <v>15146</v>
      </c>
      <c r="L28" s="20">
        <v>15146</v>
      </c>
      <c r="M28" s="20"/>
      <c r="N28" s="20">
        <v>16631</v>
      </c>
      <c r="O28" s="20">
        <v>16631</v>
      </c>
      <c r="P28" s="20"/>
      <c r="Q28" s="53">
        <v>17462</v>
      </c>
      <c r="R28" s="20">
        <v>17462</v>
      </c>
      <c r="S28" s="25"/>
      <c r="T28" s="26">
        <v>18000</v>
      </c>
      <c r="U28" s="20">
        <v>18335</v>
      </c>
      <c r="V28" s="25"/>
      <c r="W28" s="16"/>
      <c r="X28" s="16"/>
      <c r="Y28" s="16"/>
      <c r="AA28" s="72" t="s">
        <v>386</v>
      </c>
      <c r="AB28" s="72" t="s">
        <v>387</v>
      </c>
      <c r="AC28" s="72" t="s">
        <v>388</v>
      </c>
      <c r="AD28" s="73" t="s">
        <v>389</v>
      </c>
      <c r="AE28" s="73" t="s">
        <v>390</v>
      </c>
      <c r="AF28" s="73" t="s">
        <v>391</v>
      </c>
      <c r="AG28" s="73" t="s">
        <v>392</v>
      </c>
      <c r="AH28" s="73" t="s">
        <v>393</v>
      </c>
    </row>
    <row r="29" spans="3:34" ht="40.5" customHeight="1" x14ac:dyDescent="0.2">
      <c r="C29" s="12" t="s">
        <v>183</v>
      </c>
      <c r="D29" s="9" t="s">
        <v>136</v>
      </c>
      <c r="E29" s="48">
        <f>E28/745.3*100</f>
        <v>747.21588622031402</v>
      </c>
      <c r="F29" s="20">
        <f>F28/E28*100</f>
        <v>156.97611779493624</v>
      </c>
      <c r="G29" s="20">
        <f>G28/F28*100</f>
        <v>113.63532372454816</v>
      </c>
      <c r="H29" s="20">
        <v>106.5</v>
      </c>
      <c r="I29" s="20">
        <f>I28/G28*100</f>
        <v>152.46627743104492</v>
      </c>
      <c r="J29" s="20"/>
      <c r="K29" s="20">
        <v>104.9</v>
      </c>
      <c r="L29" s="20">
        <f>L28/I28*100</f>
        <v>100</v>
      </c>
      <c r="M29" s="20"/>
      <c r="N29" s="20">
        <v>104.9</v>
      </c>
      <c r="O29" s="20">
        <f>O28/L28*100</f>
        <v>109.80456886306615</v>
      </c>
      <c r="P29" s="20"/>
      <c r="Q29" s="25">
        <v>104.6</v>
      </c>
      <c r="R29" s="26">
        <f>R28/O28*100</f>
        <v>104.99669292285492</v>
      </c>
      <c r="S29" s="25"/>
      <c r="T29" s="25">
        <v>104.5</v>
      </c>
      <c r="U29" s="25">
        <v>101.8</v>
      </c>
      <c r="V29" s="25"/>
      <c r="W29" s="16"/>
      <c r="X29" s="16"/>
      <c r="Y29" s="16"/>
      <c r="AA29" s="77">
        <f>E28</f>
        <v>5569</v>
      </c>
      <c r="AB29" s="79">
        <f>F28</f>
        <v>8742</v>
      </c>
      <c r="AC29" s="79">
        <f>G28</f>
        <v>9934</v>
      </c>
      <c r="AD29" s="79">
        <f>I28</f>
        <v>15146</v>
      </c>
      <c r="AE29" s="79">
        <f>L28</f>
        <v>15146</v>
      </c>
      <c r="AF29" s="79">
        <f>O28</f>
        <v>16631</v>
      </c>
      <c r="AG29" s="79">
        <f>R28</f>
        <v>17462</v>
      </c>
      <c r="AH29" s="79">
        <f>U28</f>
        <v>18335</v>
      </c>
    </row>
    <row r="30" spans="3:34" ht="40.5" customHeight="1" x14ac:dyDescent="0.2">
      <c r="C30" s="12" t="s">
        <v>184</v>
      </c>
      <c r="D30" s="9" t="s">
        <v>159</v>
      </c>
      <c r="E30" s="19">
        <v>99</v>
      </c>
      <c r="F30" s="20">
        <v>95</v>
      </c>
      <c r="G30" s="20">
        <v>95</v>
      </c>
      <c r="H30" s="20">
        <v>105.9</v>
      </c>
      <c r="I30" s="20">
        <v>103.7</v>
      </c>
      <c r="J30" s="20"/>
      <c r="K30" s="20">
        <v>103.8</v>
      </c>
      <c r="L30" s="20">
        <v>103.8</v>
      </c>
      <c r="M30" s="20"/>
      <c r="N30" s="20">
        <v>103.8</v>
      </c>
      <c r="O30" s="20">
        <v>104</v>
      </c>
      <c r="P30" s="20"/>
      <c r="Q30" s="25">
        <v>104.7</v>
      </c>
      <c r="R30" s="25">
        <v>104</v>
      </c>
      <c r="S30" s="25"/>
      <c r="T30" s="25">
        <v>104</v>
      </c>
      <c r="U30" s="25">
        <v>104.5</v>
      </c>
      <c r="V30" s="25"/>
      <c r="W30" s="16"/>
      <c r="X30" s="16"/>
      <c r="Y30" s="16"/>
    </row>
    <row r="31" spans="3:34" ht="37.5" x14ac:dyDescent="0.2">
      <c r="C31" s="12" t="s">
        <v>185</v>
      </c>
      <c r="D31" s="9" t="s">
        <v>62</v>
      </c>
      <c r="E31" s="20" t="e">
        <f>E28/D28/E30*10000</f>
        <v>#VALUE!</v>
      </c>
      <c r="F31" s="20">
        <f>F28/E28/F30*10000</f>
        <v>165.23801873151186</v>
      </c>
      <c r="G31" s="20">
        <f>G28/F28/G30*10000</f>
        <v>119.61613023636649</v>
      </c>
      <c r="H31" s="20">
        <f>H28/G28/H30*10000</f>
        <v>132.62223783676703</v>
      </c>
      <c r="I31" s="45">
        <f>I28/G28/I30*10000</f>
        <v>147.02630417651389</v>
      </c>
      <c r="J31" s="45" t="e">
        <f>J28/H28/J30*10000</f>
        <v>#DIV/0!</v>
      </c>
      <c r="K31" s="45">
        <f>K28/H28/K30*10000</f>
        <v>104.58373106361917</v>
      </c>
      <c r="L31" s="45">
        <f>L28/I28/L30*10000</f>
        <v>96.339113680154156</v>
      </c>
      <c r="M31" s="45"/>
      <c r="N31" s="45">
        <f>N28/K28/N30*10000</f>
        <v>105.78474842299245</v>
      </c>
      <c r="O31" s="45">
        <f>O28/L28/O30*10000</f>
        <v>105.58131621448669</v>
      </c>
      <c r="P31" s="45"/>
      <c r="Q31" s="26">
        <v>104.3</v>
      </c>
      <c r="R31" s="26">
        <f t="shared" ref="R31:V31" si="5">R28/O28/R30*10000</f>
        <v>100.95835857966819</v>
      </c>
      <c r="S31" s="26" t="e">
        <f t="shared" si="5"/>
        <v>#DIV/0!</v>
      </c>
      <c r="T31" s="26">
        <f t="shared" si="5"/>
        <v>99.116322916574902</v>
      </c>
      <c r="U31" s="26">
        <f t="shared" si="5"/>
        <v>100.4779208879541</v>
      </c>
      <c r="V31" s="26" t="e">
        <f t="shared" si="5"/>
        <v>#DIV/0!</v>
      </c>
      <c r="W31" s="16"/>
      <c r="X31" s="16"/>
      <c r="Y31" s="16"/>
    </row>
    <row r="32" spans="3:34" ht="56.25" hidden="1" x14ac:dyDescent="0.2">
      <c r="C32" s="12" t="s">
        <v>186</v>
      </c>
      <c r="D32" s="9" t="s">
        <v>173</v>
      </c>
      <c r="E32" s="1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5"/>
      <c r="R32" s="25"/>
      <c r="S32" s="25"/>
      <c r="T32" s="25"/>
      <c r="U32" s="25"/>
      <c r="V32" s="25"/>
      <c r="W32" s="16"/>
      <c r="X32" s="16"/>
      <c r="Y32" s="16"/>
    </row>
    <row r="33" spans="3:25" ht="37.5" hidden="1" x14ac:dyDescent="0.2">
      <c r="C33" s="12" t="s">
        <v>187</v>
      </c>
      <c r="D33" s="9" t="s">
        <v>136</v>
      </c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5"/>
      <c r="R33" s="25"/>
      <c r="S33" s="25"/>
      <c r="T33" s="25"/>
      <c r="U33" s="25"/>
      <c r="V33" s="25"/>
      <c r="W33" s="16"/>
      <c r="X33" s="16"/>
      <c r="Y33" s="16"/>
    </row>
    <row r="34" spans="3:25" ht="18.75" hidden="1" x14ac:dyDescent="0.2">
      <c r="C34" s="12" t="s">
        <v>188</v>
      </c>
      <c r="D34" s="9" t="s">
        <v>159</v>
      </c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5"/>
      <c r="R34" s="25"/>
      <c r="S34" s="25"/>
      <c r="T34" s="25"/>
      <c r="U34" s="25"/>
      <c r="V34" s="25"/>
      <c r="W34" s="16"/>
      <c r="X34" s="16"/>
      <c r="Y34" s="16"/>
    </row>
    <row r="35" spans="3:25" ht="37.5" hidden="1" x14ac:dyDescent="0.2">
      <c r="C35" s="12" t="s">
        <v>189</v>
      </c>
      <c r="D35" s="9" t="s">
        <v>62</v>
      </c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5"/>
      <c r="R35" s="25"/>
      <c r="S35" s="25"/>
      <c r="T35" s="25"/>
      <c r="U35" s="25"/>
      <c r="V35" s="25"/>
      <c r="W35" s="16"/>
      <c r="X35" s="16"/>
      <c r="Y35" s="16"/>
    </row>
    <row r="36" spans="3:25" ht="75" hidden="1" x14ac:dyDescent="0.2">
      <c r="C36" s="12" t="s">
        <v>314</v>
      </c>
      <c r="D36" s="9" t="s">
        <v>173</v>
      </c>
      <c r="E36" s="1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5"/>
      <c r="R36" s="25"/>
      <c r="S36" s="25"/>
      <c r="T36" s="25"/>
      <c r="U36" s="25"/>
      <c r="V36" s="25"/>
      <c r="W36" s="16"/>
      <c r="X36" s="16"/>
      <c r="Y36" s="16"/>
    </row>
    <row r="37" spans="3:25" ht="37.5" hidden="1" x14ac:dyDescent="0.2">
      <c r="C37" s="12" t="s">
        <v>315</v>
      </c>
      <c r="D37" s="9" t="s">
        <v>136</v>
      </c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5"/>
      <c r="R37" s="25"/>
      <c r="S37" s="25"/>
      <c r="T37" s="25"/>
      <c r="U37" s="25"/>
      <c r="V37" s="25"/>
      <c r="W37" s="16"/>
      <c r="X37" s="16"/>
      <c r="Y37" s="16"/>
    </row>
    <row r="38" spans="3:25" ht="37.5" hidden="1" x14ac:dyDescent="0.2">
      <c r="C38" s="12" t="s">
        <v>316</v>
      </c>
      <c r="D38" s="9" t="s">
        <v>159</v>
      </c>
      <c r="E38" s="1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5"/>
      <c r="R38" s="25"/>
      <c r="S38" s="25"/>
      <c r="T38" s="25"/>
      <c r="U38" s="25"/>
      <c r="V38" s="25"/>
      <c r="W38" s="16"/>
      <c r="X38" s="16"/>
      <c r="Y38" s="16"/>
    </row>
    <row r="39" spans="3:25" ht="37.5" hidden="1" x14ac:dyDescent="0.2">
      <c r="C39" s="12" t="s">
        <v>317</v>
      </c>
      <c r="D39" s="9" t="s">
        <v>62</v>
      </c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5"/>
      <c r="R39" s="25"/>
      <c r="S39" s="25"/>
      <c r="T39" s="25"/>
      <c r="U39" s="25"/>
      <c r="V39" s="25"/>
      <c r="W39" s="16"/>
      <c r="X39" s="16"/>
      <c r="Y39" s="16"/>
    </row>
    <row r="40" spans="3:25" ht="75" hidden="1" x14ac:dyDescent="0.2">
      <c r="C40" s="12" t="s">
        <v>190</v>
      </c>
      <c r="D40" s="9" t="s">
        <v>173</v>
      </c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5"/>
      <c r="R40" s="25"/>
      <c r="S40" s="25"/>
      <c r="T40" s="25"/>
      <c r="U40" s="25"/>
      <c r="V40" s="25"/>
      <c r="W40" s="16"/>
      <c r="X40" s="16"/>
      <c r="Y40" s="16"/>
    </row>
    <row r="41" spans="3:25" ht="37.5" hidden="1" x14ac:dyDescent="0.2">
      <c r="C41" s="12" t="s">
        <v>191</v>
      </c>
      <c r="D41" s="9" t="s">
        <v>136</v>
      </c>
      <c r="E41" s="1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5"/>
      <c r="R41" s="25"/>
      <c r="S41" s="25"/>
      <c r="T41" s="25"/>
      <c r="U41" s="25"/>
      <c r="V41" s="25"/>
      <c r="W41" s="16"/>
      <c r="X41" s="16"/>
      <c r="Y41" s="16"/>
    </row>
    <row r="42" spans="3:25" ht="37.5" hidden="1" x14ac:dyDescent="0.2">
      <c r="C42" s="12" t="s">
        <v>192</v>
      </c>
      <c r="D42" s="9" t="s">
        <v>159</v>
      </c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5"/>
      <c r="R42" s="25"/>
      <c r="S42" s="25"/>
      <c r="T42" s="25"/>
      <c r="U42" s="25"/>
      <c r="V42" s="25"/>
      <c r="W42" s="16"/>
      <c r="X42" s="16"/>
      <c r="Y42" s="16"/>
    </row>
    <row r="43" spans="3:25" ht="37.5" hidden="1" x14ac:dyDescent="0.2">
      <c r="C43" s="12" t="s">
        <v>193</v>
      </c>
      <c r="D43" s="9" t="s">
        <v>62</v>
      </c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5"/>
      <c r="R43" s="25"/>
      <c r="S43" s="25"/>
      <c r="T43" s="25"/>
      <c r="U43" s="25"/>
      <c r="V43" s="25"/>
      <c r="W43" s="16"/>
      <c r="X43" s="16"/>
      <c r="Y43" s="16"/>
    </row>
    <row r="44" spans="3:25" ht="75" hidden="1" x14ac:dyDescent="0.2">
      <c r="C44" s="12" t="s">
        <v>194</v>
      </c>
      <c r="D44" s="9" t="s">
        <v>173</v>
      </c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5"/>
      <c r="R44" s="25"/>
      <c r="S44" s="25"/>
      <c r="T44" s="25"/>
      <c r="U44" s="25"/>
      <c r="V44" s="25"/>
      <c r="W44" s="16"/>
      <c r="X44" s="16"/>
      <c r="Y44" s="16"/>
    </row>
    <row r="45" spans="3:25" ht="37.5" hidden="1" x14ac:dyDescent="0.2">
      <c r="C45" s="12" t="s">
        <v>195</v>
      </c>
      <c r="D45" s="9" t="s">
        <v>136</v>
      </c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5"/>
      <c r="R45" s="25"/>
      <c r="S45" s="25"/>
      <c r="T45" s="25"/>
      <c r="U45" s="25"/>
      <c r="V45" s="25"/>
      <c r="W45" s="16"/>
      <c r="X45" s="16"/>
      <c r="Y45" s="16"/>
    </row>
    <row r="46" spans="3:25" ht="37.5" hidden="1" x14ac:dyDescent="0.2">
      <c r="C46" s="12" t="s">
        <v>196</v>
      </c>
      <c r="D46" s="9" t="s">
        <v>159</v>
      </c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5"/>
      <c r="R46" s="25"/>
      <c r="S46" s="25"/>
      <c r="T46" s="25"/>
      <c r="U46" s="25"/>
      <c r="V46" s="25"/>
      <c r="W46" s="16"/>
      <c r="X46" s="16"/>
      <c r="Y46" s="16"/>
    </row>
    <row r="47" spans="3:25" ht="37.5" hidden="1" x14ac:dyDescent="0.2">
      <c r="C47" s="12" t="s">
        <v>197</v>
      </c>
      <c r="D47" s="9" t="s">
        <v>62</v>
      </c>
      <c r="E47" s="19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5"/>
      <c r="R47" s="25"/>
      <c r="S47" s="25"/>
      <c r="T47" s="25"/>
      <c r="U47" s="25"/>
      <c r="V47" s="25"/>
      <c r="W47" s="16"/>
      <c r="X47" s="16"/>
      <c r="Y47" s="16"/>
    </row>
    <row r="48" spans="3:25" ht="75" hidden="1" x14ac:dyDescent="0.2">
      <c r="C48" s="12" t="s">
        <v>318</v>
      </c>
      <c r="D48" s="9" t="s">
        <v>173</v>
      </c>
      <c r="E48" s="1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5"/>
      <c r="R48" s="25"/>
      <c r="S48" s="25"/>
      <c r="T48" s="25"/>
      <c r="U48" s="25"/>
      <c r="V48" s="25"/>
      <c r="W48" s="16"/>
      <c r="X48" s="16"/>
      <c r="Y48" s="16"/>
    </row>
    <row r="49" spans="3:36" ht="37.5" hidden="1" x14ac:dyDescent="0.2">
      <c r="C49" s="12" t="s">
        <v>319</v>
      </c>
      <c r="D49" s="9" t="s">
        <v>136</v>
      </c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5"/>
      <c r="R49" s="25"/>
      <c r="S49" s="25"/>
      <c r="T49" s="25"/>
      <c r="U49" s="25"/>
      <c r="V49" s="25"/>
      <c r="W49" s="16"/>
      <c r="X49" s="16"/>
      <c r="Y49" s="16"/>
    </row>
    <row r="50" spans="3:36" ht="37.5" hidden="1" x14ac:dyDescent="0.2">
      <c r="C50" s="12" t="s">
        <v>320</v>
      </c>
      <c r="D50" s="9" t="s">
        <v>159</v>
      </c>
      <c r="E50" s="1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5"/>
      <c r="R50" s="25"/>
      <c r="S50" s="25"/>
      <c r="T50" s="25"/>
      <c r="U50" s="25"/>
      <c r="V50" s="25"/>
      <c r="W50" s="16"/>
      <c r="X50" s="16"/>
      <c r="Y50" s="16"/>
    </row>
    <row r="51" spans="3:36" ht="37.5" hidden="1" x14ac:dyDescent="0.2">
      <c r="C51" s="12" t="s">
        <v>321</v>
      </c>
      <c r="D51" s="9" t="s">
        <v>62</v>
      </c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5"/>
      <c r="R51" s="25"/>
      <c r="S51" s="25"/>
      <c r="T51" s="25"/>
      <c r="U51" s="25"/>
      <c r="V51" s="25"/>
      <c r="W51" s="16"/>
      <c r="X51" s="16"/>
      <c r="Y51" s="16"/>
    </row>
    <row r="52" spans="3:36" s="34" customFormat="1" ht="18.75" x14ac:dyDescent="0.2">
      <c r="C52" s="27" t="s">
        <v>176</v>
      </c>
      <c r="D52" s="28"/>
      <c r="E52" s="29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2"/>
      <c r="R52" s="32"/>
      <c r="S52" s="32"/>
      <c r="T52" s="32"/>
      <c r="U52" s="32"/>
      <c r="V52" s="32"/>
      <c r="W52" s="33"/>
      <c r="X52" s="33"/>
      <c r="Y52" s="33"/>
    </row>
    <row r="53" spans="3:36" ht="75" x14ac:dyDescent="0.2">
      <c r="C53" s="12" t="s">
        <v>198</v>
      </c>
      <c r="D53" s="3" t="s">
        <v>173</v>
      </c>
      <c r="E53" s="57" t="s">
        <v>402</v>
      </c>
      <c r="F53" s="57" t="s">
        <v>402</v>
      </c>
      <c r="G53" s="57" t="s">
        <v>402</v>
      </c>
      <c r="H53" s="57" t="s">
        <v>402</v>
      </c>
      <c r="I53" s="57" t="s">
        <v>402</v>
      </c>
      <c r="J53" s="57" t="s">
        <v>402</v>
      </c>
      <c r="K53" s="57" t="s">
        <v>402</v>
      </c>
      <c r="L53" s="57" t="s">
        <v>402</v>
      </c>
      <c r="M53" s="57" t="s">
        <v>402</v>
      </c>
      <c r="N53" s="57" t="s">
        <v>402</v>
      </c>
      <c r="O53" s="57" t="s">
        <v>402</v>
      </c>
      <c r="P53" s="57" t="s">
        <v>402</v>
      </c>
      <c r="Q53" s="57" t="s">
        <v>402</v>
      </c>
      <c r="R53" s="57" t="s">
        <v>402</v>
      </c>
      <c r="S53" s="57" t="s">
        <v>402</v>
      </c>
      <c r="T53" s="57" t="s">
        <v>402</v>
      </c>
      <c r="U53" s="57" t="s">
        <v>402</v>
      </c>
      <c r="V53" s="19">
        <f>V57+V61+V81</f>
        <v>0</v>
      </c>
      <c r="W53" s="16"/>
      <c r="X53" s="16"/>
      <c r="Y53" s="16"/>
    </row>
    <row r="54" spans="3:36" ht="37.5" x14ac:dyDescent="0.2">
      <c r="C54" s="12" t="s">
        <v>199</v>
      </c>
      <c r="D54" s="3" t="s">
        <v>136</v>
      </c>
      <c r="E54" s="57" t="s">
        <v>402</v>
      </c>
      <c r="F54" s="57" t="s">
        <v>402</v>
      </c>
      <c r="G54" s="57" t="s">
        <v>402</v>
      </c>
      <c r="H54" s="57" t="s">
        <v>402</v>
      </c>
      <c r="I54" s="57" t="s">
        <v>402</v>
      </c>
      <c r="J54" s="57" t="s">
        <v>402</v>
      </c>
      <c r="K54" s="57" t="s">
        <v>402</v>
      </c>
      <c r="L54" s="57" t="s">
        <v>402</v>
      </c>
      <c r="M54" s="57" t="s">
        <v>402</v>
      </c>
      <c r="N54" s="57" t="s">
        <v>402</v>
      </c>
      <c r="O54" s="57" t="s">
        <v>402</v>
      </c>
      <c r="P54" s="57" t="s">
        <v>402</v>
      </c>
      <c r="Q54" s="57" t="s">
        <v>402</v>
      </c>
      <c r="R54" s="57" t="s">
        <v>402</v>
      </c>
      <c r="S54" s="57" t="s">
        <v>402</v>
      </c>
      <c r="T54" s="57" t="s">
        <v>402</v>
      </c>
      <c r="U54" s="57" t="s">
        <v>402</v>
      </c>
      <c r="V54" s="25"/>
      <c r="W54" s="16"/>
      <c r="X54" s="16"/>
      <c r="Y54" s="16"/>
    </row>
    <row r="55" spans="3:36" ht="37.15" customHeight="1" x14ac:dyDescent="0.2">
      <c r="C55" s="12" t="s">
        <v>200</v>
      </c>
      <c r="D55" s="3" t="s">
        <v>159</v>
      </c>
      <c r="E55" s="57" t="s">
        <v>402</v>
      </c>
      <c r="F55" s="57" t="s">
        <v>402</v>
      </c>
      <c r="G55" s="57" t="s">
        <v>402</v>
      </c>
      <c r="H55" s="57" t="s">
        <v>402</v>
      </c>
      <c r="I55" s="57" t="s">
        <v>402</v>
      </c>
      <c r="J55" s="57" t="s">
        <v>402</v>
      </c>
      <c r="K55" s="57" t="s">
        <v>402</v>
      </c>
      <c r="L55" s="57" t="s">
        <v>402</v>
      </c>
      <c r="M55" s="57" t="s">
        <v>402</v>
      </c>
      <c r="N55" s="57" t="s">
        <v>402</v>
      </c>
      <c r="O55" s="57" t="s">
        <v>402</v>
      </c>
      <c r="P55" s="57" t="s">
        <v>402</v>
      </c>
      <c r="Q55" s="57" t="s">
        <v>402</v>
      </c>
      <c r="R55" s="57" t="s">
        <v>402</v>
      </c>
      <c r="S55" s="57" t="s">
        <v>402</v>
      </c>
      <c r="T55" s="57" t="s">
        <v>402</v>
      </c>
      <c r="U55" s="57" t="s">
        <v>402</v>
      </c>
      <c r="V55" s="25"/>
      <c r="W55" s="16"/>
      <c r="X55" s="16"/>
      <c r="Y55" s="16"/>
    </row>
    <row r="56" spans="3:36" ht="37.5" x14ac:dyDescent="0.2">
      <c r="C56" s="12" t="s">
        <v>201</v>
      </c>
      <c r="D56" s="3" t="s">
        <v>62</v>
      </c>
      <c r="E56" s="57" t="s">
        <v>402</v>
      </c>
      <c r="F56" s="57" t="s">
        <v>402</v>
      </c>
      <c r="G56" s="57" t="s">
        <v>402</v>
      </c>
      <c r="H56" s="57" t="s">
        <v>402</v>
      </c>
      <c r="I56" s="57" t="s">
        <v>402</v>
      </c>
      <c r="J56" s="57" t="s">
        <v>402</v>
      </c>
      <c r="K56" s="57" t="s">
        <v>402</v>
      </c>
      <c r="L56" s="57" t="s">
        <v>402</v>
      </c>
      <c r="M56" s="57" t="s">
        <v>402</v>
      </c>
      <c r="N56" s="57" t="s">
        <v>402</v>
      </c>
      <c r="O56" s="57" t="s">
        <v>402</v>
      </c>
      <c r="P56" s="57" t="s">
        <v>402</v>
      </c>
      <c r="Q56" s="57" t="s">
        <v>402</v>
      </c>
      <c r="R56" s="57" t="s">
        <v>402</v>
      </c>
      <c r="S56" s="57" t="s">
        <v>402</v>
      </c>
      <c r="T56" s="57" t="s">
        <v>402</v>
      </c>
      <c r="U56" s="57" t="s">
        <v>402</v>
      </c>
      <c r="V56" s="25"/>
      <c r="W56" s="16"/>
      <c r="X56" s="16"/>
      <c r="Y56" s="16"/>
      <c r="AC56" s="72" t="s">
        <v>386</v>
      </c>
      <c r="AD56" s="72" t="s">
        <v>387</v>
      </c>
      <c r="AE56" s="72" t="s">
        <v>388</v>
      </c>
      <c r="AF56" s="73" t="s">
        <v>389</v>
      </c>
      <c r="AG56" s="73" t="s">
        <v>390</v>
      </c>
      <c r="AH56" s="73" t="s">
        <v>391</v>
      </c>
      <c r="AI56" s="73" t="s">
        <v>392</v>
      </c>
      <c r="AJ56" s="73" t="s">
        <v>393</v>
      </c>
    </row>
    <row r="57" spans="3:36" ht="75" x14ac:dyDescent="0.2">
      <c r="C57" s="12" t="s">
        <v>202</v>
      </c>
      <c r="D57" s="3" t="s">
        <v>173</v>
      </c>
      <c r="E57" s="57" t="s">
        <v>402</v>
      </c>
      <c r="F57" s="57" t="s">
        <v>402</v>
      </c>
      <c r="G57" s="57" t="s">
        <v>402</v>
      </c>
      <c r="H57" s="57" t="s">
        <v>402</v>
      </c>
      <c r="I57" s="57" t="s">
        <v>402</v>
      </c>
      <c r="J57" s="57" t="s">
        <v>402</v>
      </c>
      <c r="K57" s="57" t="s">
        <v>402</v>
      </c>
      <c r="L57" s="57" t="s">
        <v>402</v>
      </c>
      <c r="M57" s="57" t="s">
        <v>402</v>
      </c>
      <c r="N57" s="57" t="s">
        <v>402</v>
      </c>
      <c r="O57" s="57" t="s">
        <v>402</v>
      </c>
      <c r="P57" s="57" t="s">
        <v>402</v>
      </c>
      <c r="Q57" s="57" t="s">
        <v>402</v>
      </c>
      <c r="R57" s="57" t="s">
        <v>402</v>
      </c>
      <c r="S57" s="57" t="s">
        <v>402</v>
      </c>
      <c r="T57" s="57" t="s">
        <v>402</v>
      </c>
      <c r="U57" s="57" t="s">
        <v>402</v>
      </c>
      <c r="V57" s="25"/>
      <c r="W57" s="16"/>
      <c r="X57" s="16"/>
      <c r="Y57" s="16"/>
      <c r="Z57" s="8" t="s">
        <v>396</v>
      </c>
      <c r="AC57" s="83" t="str">
        <f>E53</f>
        <v xml:space="preserve"> - </v>
      </c>
      <c r="AD57" s="83" t="str">
        <f>F53</f>
        <v xml:space="preserve"> - </v>
      </c>
      <c r="AE57" s="83" t="str">
        <f>G53</f>
        <v xml:space="preserve"> - </v>
      </c>
      <c r="AF57" s="83" t="str">
        <f>I53</f>
        <v xml:space="preserve"> - </v>
      </c>
      <c r="AG57" s="83" t="str">
        <f>L53</f>
        <v xml:space="preserve"> - </v>
      </c>
      <c r="AH57" s="83" t="str">
        <f>O53</f>
        <v xml:space="preserve"> - </v>
      </c>
      <c r="AI57" s="83" t="str">
        <f>R53</f>
        <v xml:space="preserve"> - </v>
      </c>
      <c r="AJ57" s="83" t="str">
        <f>U53</f>
        <v xml:space="preserve"> - </v>
      </c>
    </row>
    <row r="58" spans="3:36" ht="37.5" x14ac:dyDescent="0.2">
      <c r="C58" s="12" t="s">
        <v>203</v>
      </c>
      <c r="D58" s="3" t="s">
        <v>136</v>
      </c>
      <c r="E58" s="57" t="s">
        <v>402</v>
      </c>
      <c r="F58" s="57" t="s">
        <v>402</v>
      </c>
      <c r="G58" s="57" t="s">
        <v>402</v>
      </c>
      <c r="H58" s="57" t="s">
        <v>402</v>
      </c>
      <c r="I58" s="57" t="s">
        <v>402</v>
      </c>
      <c r="J58" s="57" t="s">
        <v>402</v>
      </c>
      <c r="K58" s="57" t="s">
        <v>402</v>
      </c>
      <c r="L58" s="57" t="s">
        <v>402</v>
      </c>
      <c r="M58" s="57" t="s">
        <v>402</v>
      </c>
      <c r="N58" s="57" t="s">
        <v>402</v>
      </c>
      <c r="O58" s="57" t="s">
        <v>402</v>
      </c>
      <c r="P58" s="57" t="s">
        <v>402</v>
      </c>
      <c r="Q58" s="57" t="s">
        <v>402</v>
      </c>
      <c r="R58" s="57" t="s">
        <v>402</v>
      </c>
      <c r="S58" s="57" t="s">
        <v>402</v>
      </c>
      <c r="T58" s="57" t="s">
        <v>402</v>
      </c>
      <c r="U58" s="57" t="s">
        <v>402</v>
      </c>
      <c r="V58" s="25"/>
      <c r="W58" s="16"/>
      <c r="X58" s="16"/>
      <c r="Y58" s="16"/>
    </row>
    <row r="59" spans="3:36" ht="37.5" x14ac:dyDescent="0.2">
      <c r="C59" s="12" t="s">
        <v>204</v>
      </c>
      <c r="D59" s="3" t="s">
        <v>159</v>
      </c>
      <c r="E59" s="57" t="s">
        <v>402</v>
      </c>
      <c r="F59" s="57" t="s">
        <v>402</v>
      </c>
      <c r="G59" s="57" t="s">
        <v>402</v>
      </c>
      <c r="H59" s="57" t="s">
        <v>402</v>
      </c>
      <c r="I59" s="57" t="s">
        <v>402</v>
      </c>
      <c r="J59" s="57" t="s">
        <v>402</v>
      </c>
      <c r="K59" s="57" t="s">
        <v>402</v>
      </c>
      <c r="L59" s="57" t="s">
        <v>402</v>
      </c>
      <c r="M59" s="57" t="s">
        <v>402</v>
      </c>
      <c r="N59" s="57" t="s">
        <v>402</v>
      </c>
      <c r="O59" s="57" t="s">
        <v>402</v>
      </c>
      <c r="P59" s="57" t="s">
        <v>402</v>
      </c>
      <c r="Q59" s="57" t="s">
        <v>402</v>
      </c>
      <c r="R59" s="57" t="s">
        <v>402</v>
      </c>
      <c r="S59" s="57" t="s">
        <v>402</v>
      </c>
      <c r="T59" s="57" t="s">
        <v>402</v>
      </c>
      <c r="U59" s="57" t="s">
        <v>402</v>
      </c>
      <c r="V59" s="25"/>
      <c r="W59" s="16"/>
      <c r="X59" s="16"/>
      <c r="Y59" s="16"/>
    </row>
    <row r="60" spans="3:36" ht="37.5" x14ac:dyDescent="0.2">
      <c r="C60" s="12" t="s">
        <v>205</v>
      </c>
      <c r="D60" s="3" t="s">
        <v>62</v>
      </c>
      <c r="E60" s="57" t="s">
        <v>402</v>
      </c>
      <c r="F60" s="57" t="s">
        <v>402</v>
      </c>
      <c r="G60" s="57" t="s">
        <v>402</v>
      </c>
      <c r="H60" s="57" t="s">
        <v>402</v>
      </c>
      <c r="I60" s="57" t="s">
        <v>402</v>
      </c>
      <c r="J60" s="57" t="s">
        <v>402</v>
      </c>
      <c r="K60" s="57" t="s">
        <v>402</v>
      </c>
      <c r="L60" s="57" t="s">
        <v>402</v>
      </c>
      <c r="M60" s="57" t="s">
        <v>402</v>
      </c>
      <c r="N60" s="57" t="s">
        <v>402</v>
      </c>
      <c r="O60" s="57" t="s">
        <v>402</v>
      </c>
      <c r="P60" s="57" t="s">
        <v>402</v>
      </c>
      <c r="Q60" s="57" t="s">
        <v>402</v>
      </c>
      <c r="R60" s="57" t="s">
        <v>402</v>
      </c>
      <c r="S60" s="57" t="s">
        <v>402</v>
      </c>
      <c r="T60" s="57" t="s">
        <v>402</v>
      </c>
      <c r="U60" s="57" t="s">
        <v>402</v>
      </c>
      <c r="V60" s="25"/>
      <c r="W60" s="16"/>
      <c r="X60" s="16"/>
      <c r="Y60" s="16"/>
    </row>
    <row r="61" spans="3:36" ht="56.25" x14ac:dyDescent="0.2">
      <c r="C61" s="12" t="s">
        <v>206</v>
      </c>
      <c r="D61" s="9" t="s">
        <v>173</v>
      </c>
      <c r="E61" s="57" t="s">
        <v>402</v>
      </c>
      <c r="F61" s="57" t="s">
        <v>402</v>
      </c>
      <c r="G61" s="57" t="s">
        <v>402</v>
      </c>
      <c r="H61" s="57" t="s">
        <v>402</v>
      </c>
      <c r="I61" s="57" t="s">
        <v>402</v>
      </c>
      <c r="J61" s="57" t="s">
        <v>402</v>
      </c>
      <c r="K61" s="57" t="s">
        <v>402</v>
      </c>
      <c r="L61" s="57" t="s">
        <v>402</v>
      </c>
      <c r="M61" s="57" t="s">
        <v>402</v>
      </c>
      <c r="N61" s="57" t="s">
        <v>402</v>
      </c>
      <c r="O61" s="57" t="s">
        <v>402</v>
      </c>
      <c r="P61" s="57" t="s">
        <v>402</v>
      </c>
      <c r="Q61" s="57" t="s">
        <v>402</v>
      </c>
      <c r="R61" s="57" t="s">
        <v>402</v>
      </c>
      <c r="S61" s="57" t="s">
        <v>402</v>
      </c>
      <c r="T61" s="57" t="s">
        <v>402</v>
      </c>
      <c r="U61" s="57" t="s">
        <v>402</v>
      </c>
      <c r="V61" s="25"/>
      <c r="W61" s="16"/>
      <c r="X61" s="16"/>
      <c r="Y61" s="16"/>
    </row>
    <row r="62" spans="3:36" ht="37.5" x14ac:dyDescent="0.2">
      <c r="C62" s="12" t="s">
        <v>207</v>
      </c>
      <c r="D62" s="9" t="s">
        <v>136</v>
      </c>
      <c r="E62" s="57" t="s">
        <v>402</v>
      </c>
      <c r="F62" s="57" t="s">
        <v>402</v>
      </c>
      <c r="G62" s="57" t="s">
        <v>402</v>
      </c>
      <c r="H62" s="57" t="s">
        <v>402</v>
      </c>
      <c r="I62" s="57" t="s">
        <v>402</v>
      </c>
      <c r="J62" s="57" t="s">
        <v>402</v>
      </c>
      <c r="K62" s="57" t="s">
        <v>402</v>
      </c>
      <c r="L62" s="57" t="s">
        <v>402</v>
      </c>
      <c r="M62" s="57" t="s">
        <v>402</v>
      </c>
      <c r="N62" s="57" t="s">
        <v>402</v>
      </c>
      <c r="O62" s="57" t="s">
        <v>402</v>
      </c>
      <c r="P62" s="57" t="s">
        <v>402</v>
      </c>
      <c r="Q62" s="57" t="s">
        <v>402</v>
      </c>
      <c r="R62" s="57" t="s">
        <v>402</v>
      </c>
      <c r="S62" s="57" t="s">
        <v>402</v>
      </c>
      <c r="T62" s="57" t="s">
        <v>402</v>
      </c>
      <c r="U62" s="57" t="s">
        <v>402</v>
      </c>
      <c r="V62" s="25"/>
      <c r="W62" s="16"/>
      <c r="X62" s="16"/>
      <c r="Y62" s="16"/>
    </row>
    <row r="63" spans="3:36" ht="37.5" x14ac:dyDescent="0.2">
      <c r="C63" s="12" t="s">
        <v>208</v>
      </c>
      <c r="D63" s="9" t="s">
        <v>159</v>
      </c>
      <c r="E63" s="57" t="s">
        <v>402</v>
      </c>
      <c r="F63" s="57" t="s">
        <v>402</v>
      </c>
      <c r="G63" s="57" t="s">
        <v>402</v>
      </c>
      <c r="H63" s="57" t="s">
        <v>402</v>
      </c>
      <c r="I63" s="57" t="s">
        <v>402</v>
      </c>
      <c r="J63" s="57" t="s">
        <v>402</v>
      </c>
      <c r="K63" s="57" t="s">
        <v>402</v>
      </c>
      <c r="L63" s="57" t="s">
        <v>402</v>
      </c>
      <c r="M63" s="57" t="s">
        <v>402</v>
      </c>
      <c r="N63" s="57" t="s">
        <v>402</v>
      </c>
      <c r="O63" s="57" t="s">
        <v>402</v>
      </c>
      <c r="P63" s="57" t="s">
        <v>402</v>
      </c>
      <c r="Q63" s="57" t="s">
        <v>402</v>
      </c>
      <c r="R63" s="57" t="s">
        <v>402</v>
      </c>
      <c r="S63" s="57" t="s">
        <v>402</v>
      </c>
      <c r="T63" s="57" t="s">
        <v>402</v>
      </c>
      <c r="U63" s="57" t="s">
        <v>402</v>
      </c>
      <c r="V63" s="25"/>
      <c r="W63" s="16"/>
      <c r="X63" s="16"/>
      <c r="Y63" s="16"/>
    </row>
    <row r="64" spans="3:36" ht="37.5" x14ac:dyDescent="0.2">
      <c r="C64" s="12" t="s">
        <v>209</v>
      </c>
      <c r="D64" s="9" t="s">
        <v>62</v>
      </c>
      <c r="E64" s="57" t="s">
        <v>402</v>
      </c>
      <c r="F64" s="57" t="s">
        <v>402</v>
      </c>
      <c r="G64" s="57" t="s">
        <v>402</v>
      </c>
      <c r="H64" s="57" t="s">
        <v>402</v>
      </c>
      <c r="I64" s="57" t="s">
        <v>402</v>
      </c>
      <c r="J64" s="57" t="s">
        <v>402</v>
      </c>
      <c r="K64" s="57" t="s">
        <v>402</v>
      </c>
      <c r="L64" s="57" t="s">
        <v>402</v>
      </c>
      <c r="M64" s="57" t="s">
        <v>402</v>
      </c>
      <c r="N64" s="57" t="s">
        <v>402</v>
      </c>
      <c r="O64" s="57" t="s">
        <v>402</v>
      </c>
      <c r="P64" s="57" t="s">
        <v>402</v>
      </c>
      <c r="Q64" s="57" t="s">
        <v>402</v>
      </c>
      <c r="R64" s="57" t="s">
        <v>402</v>
      </c>
      <c r="S64" s="57" t="s">
        <v>402</v>
      </c>
      <c r="T64" s="57" t="s">
        <v>402</v>
      </c>
      <c r="U64" s="57" t="s">
        <v>402</v>
      </c>
      <c r="V64" s="25"/>
      <c r="W64" s="16"/>
      <c r="X64" s="16"/>
      <c r="Y64" s="16"/>
    </row>
    <row r="65" spans="3:25" ht="75" hidden="1" x14ac:dyDescent="0.2">
      <c r="C65" s="12" t="s">
        <v>210</v>
      </c>
      <c r="D65" s="9" t="s">
        <v>173</v>
      </c>
      <c r="E65" s="57" t="s">
        <v>402</v>
      </c>
      <c r="F65" s="57" t="s">
        <v>402</v>
      </c>
      <c r="G65" s="57" t="s">
        <v>402</v>
      </c>
      <c r="H65" s="57" t="s">
        <v>402</v>
      </c>
      <c r="I65" s="57" t="s">
        <v>402</v>
      </c>
      <c r="J65" s="57" t="s">
        <v>402</v>
      </c>
      <c r="K65" s="57" t="s">
        <v>402</v>
      </c>
      <c r="L65" s="57" t="s">
        <v>402</v>
      </c>
      <c r="M65" s="57" t="s">
        <v>402</v>
      </c>
      <c r="N65" s="57" t="s">
        <v>402</v>
      </c>
      <c r="O65" s="57" t="s">
        <v>402</v>
      </c>
      <c r="P65" s="57" t="s">
        <v>402</v>
      </c>
      <c r="Q65" s="57" t="s">
        <v>402</v>
      </c>
      <c r="R65" s="57" t="s">
        <v>402</v>
      </c>
      <c r="S65" s="57" t="s">
        <v>402</v>
      </c>
      <c r="T65" s="57" t="s">
        <v>402</v>
      </c>
      <c r="U65" s="57" t="s">
        <v>402</v>
      </c>
      <c r="V65" s="25"/>
      <c r="W65" s="16"/>
      <c r="X65" s="16"/>
      <c r="Y65" s="16"/>
    </row>
    <row r="66" spans="3:25" ht="37.5" hidden="1" x14ac:dyDescent="0.2">
      <c r="C66" s="12" t="s">
        <v>211</v>
      </c>
      <c r="D66" s="9" t="s">
        <v>136</v>
      </c>
      <c r="E66" s="57" t="s">
        <v>402</v>
      </c>
      <c r="F66" s="57" t="s">
        <v>402</v>
      </c>
      <c r="G66" s="57" t="s">
        <v>402</v>
      </c>
      <c r="H66" s="57" t="s">
        <v>402</v>
      </c>
      <c r="I66" s="57" t="s">
        <v>402</v>
      </c>
      <c r="J66" s="57" t="s">
        <v>402</v>
      </c>
      <c r="K66" s="57" t="s">
        <v>402</v>
      </c>
      <c r="L66" s="57" t="s">
        <v>402</v>
      </c>
      <c r="M66" s="57" t="s">
        <v>402</v>
      </c>
      <c r="N66" s="57" t="s">
        <v>402</v>
      </c>
      <c r="O66" s="57" t="s">
        <v>402</v>
      </c>
      <c r="P66" s="57" t="s">
        <v>402</v>
      </c>
      <c r="Q66" s="57" t="s">
        <v>402</v>
      </c>
      <c r="R66" s="57" t="s">
        <v>402</v>
      </c>
      <c r="S66" s="57" t="s">
        <v>402</v>
      </c>
      <c r="T66" s="57" t="s">
        <v>402</v>
      </c>
      <c r="U66" s="57" t="s">
        <v>402</v>
      </c>
      <c r="V66" s="25"/>
      <c r="W66" s="16"/>
      <c r="X66" s="16"/>
      <c r="Y66" s="16"/>
    </row>
    <row r="67" spans="3:25" ht="37.5" hidden="1" x14ac:dyDescent="0.2">
      <c r="C67" s="12" t="s">
        <v>212</v>
      </c>
      <c r="D67" s="9" t="s">
        <v>159</v>
      </c>
      <c r="E67" s="57" t="s">
        <v>402</v>
      </c>
      <c r="F67" s="57" t="s">
        <v>402</v>
      </c>
      <c r="G67" s="57" t="s">
        <v>402</v>
      </c>
      <c r="H67" s="57" t="s">
        <v>402</v>
      </c>
      <c r="I67" s="57" t="s">
        <v>402</v>
      </c>
      <c r="J67" s="57" t="s">
        <v>402</v>
      </c>
      <c r="K67" s="57" t="s">
        <v>402</v>
      </c>
      <c r="L67" s="57" t="s">
        <v>402</v>
      </c>
      <c r="M67" s="57" t="s">
        <v>402</v>
      </c>
      <c r="N67" s="57" t="s">
        <v>402</v>
      </c>
      <c r="O67" s="57" t="s">
        <v>402</v>
      </c>
      <c r="P67" s="57" t="s">
        <v>402</v>
      </c>
      <c r="Q67" s="57" t="s">
        <v>402</v>
      </c>
      <c r="R67" s="57" t="s">
        <v>402</v>
      </c>
      <c r="S67" s="57" t="s">
        <v>402</v>
      </c>
      <c r="T67" s="57" t="s">
        <v>402</v>
      </c>
      <c r="U67" s="57" t="s">
        <v>402</v>
      </c>
      <c r="V67" s="25"/>
      <c r="W67" s="16"/>
      <c r="X67" s="16"/>
      <c r="Y67" s="16"/>
    </row>
    <row r="68" spans="3:25" ht="37.5" hidden="1" x14ac:dyDescent="0.2">
      <c r="C68" s="12" t="s">
        <v>213</v>
      </c>
      <c r="D68" s="9" t="s">
        <v>62</v>
      </c>
      <c r="E68" s="57" t="s">
        <v>402</v>
      </c>
      <c r="F68" s="57" t="s">
        <v>402</v>
      </c>
      <c r="G68" s="57" t="s">
        <v>402</v>
      </c>
      <c r="H68" s="57" t="s">
        <v>402</v>
      </c>
      <c r="I68" s="57" t="s">
        <v>402</v>
      </c>
      <c r="J68" s="57" t="s">
        <v>402</v>
      </c>
      <c r="K68" s="57" t="s">
        <v>402</v>
      </c>
      <c r="L68" s="57" t="s">
        <v>402</v>
      </c>
      <c r="M68" s="57" t="s">
        <v>402</v>
      </c>
      <c r="N68" s="57" t="s">
        <v>402</v>
      </c>
      <c r="O68" s="57" t="s">
        <v>402</v>
      </c>
      <c r="P68" s="57" t="s">
        <v>402</v>
      </c>
      <c r="Q68" s="57" t="s">
        <v>402</v>
      </c>
      <c r="R68" s="57" t="s">
        <v>402</v>
      </c>
      <c r="S68" s="57" t="s">
        <v>402</v>
      </c>
      <c r="T68" s="57" t="s">
        <v>402</v>
      </c>
      <c r="U68" s="57" t="s">
        <v>402</v>
      </c>
      <c r="V68" s="25"/>
      <c r="W68" s="16"/>
      <c r="X68" s="16"/>
      <c r="Y68" s="16"/>
    </row>
    <row r="69" spans="3:25" ht="75" hidden="1" x14ac:dyDescent="0.2">
      <c r="C69" s="12" t="s">
        <v>214</v>
      </c>
      <c r="D69" s="9" t="s">
        <v>173</v>
      </c>
      <c r="E69" s="57" t="s">
        <v>402</v>
      </c>
      <c r="F69" s="57" t="s">
        <v>402</v>
      </c>
      <c r="G69" s="57" t="s">
        <v>402</v>
      </c>
      <c r="H69" s="57" t="s">
        <v>402</v>
      </c>
      <c r="I69" s="57" t="s">
        <v>402</v>
      </c>
      <c r="J69" s="57" t="s">
        <v>402</v>
      </c>
      <c r="K69" s="57" t="s">
        <v>402</v>
      </c>
      <c r="L69" s="57" t="s">
        <v>402</v>
      </c>
      <c r="M69" s="57" t="s">
        <v>402</v>
      </c>
      <c r="N69" s="57" t="s">
        <v>402</v>
      </c>
      <c r="O69" s="57" t="s">
        <v>402</v>
      </c>
      <c r="P69" s="57" t="s">
        <v>402</v>
      </c>
      <c r="Q69" s="57" t="s">
        <v>402</v>
      </c>
      <c r="R69" s="57" t="s">
        <v>402</v>
      </c>
      <c r="S69" s="57" t="s">
        <v>402</v>
      </c>
      <c r="T69" s="57" t="s">
        <v>402</v>
      </c>
      <c r="U69" s="57" t="s">
        <v>402</v>
      </c>
      <c r="V69" s="25"/>
      <c r="W69" s="16"/>
      <c r="X69" s="16"/>
      <c r="Y69" s="16"/>
    </row>
    <row r="70" spans="3:25" ht="37.5" hidden="1" x14ac:dyDescent="0.2">
      <c r="C70" s="12" t="s">
        <v>215</v>
      </c>
      <c r="D70" s="9" t="s">
        <v>136</v>
      </c>
      <c r="E70" s="57" t="s">
        <v>402</v>
      </c>
      <c r="F70" s="57" t="s">
        <v>402</v>
      </c>
      <c r="G70" s="57" t="s">
        <v>402</v>
      </c>
      <c r="H70" s="57" t="s">
        <v>402</v>
      </c>
      <c r="I70" s="57" t="s">
        <v>402</v>
      </c>
      <c r="J70" s="57" t="s">
        <v>402</v>
      </c>
      <c r="K70" s="57" t="s">
        <v>402</v>
      </c>
      <c r="L70" s="57" t="s">
        <v>402</v>
      </c>
      <c r="M70" s="57" t="s">
        <v>402</v>
      </c>
      <c r="N70" s="57" t="s">
        <v>402</v>
      </c>
      <c r="O70" s="57" t="s">
        <v>402</v>
      </c>
      <c r="P70" s="57" t="s">
        <v>402</v>
      </c>
      <c r="Q70" s="57" t="s">
        <v>402</v>
      </c>
      <c r="R70" s="57" t="s">
        <v>402</v>
      </c>
      <c r="S70" s="57" t="s">
        <v>402</v>
      </c>
      <c r="T70" s="57" t="s">
        <v>402</v>
      </c>
      <c r="U70" s="57" t="s">
        <v>402</v>
      </c>
      <c r="V70" s="25"/>
      <c r="W70" s="16"/>
      <c r="X70" s="16"/>
      <c r="Y70" s="16"/>
    </row>
    <row r="71" spans="3:25" ht="37.5" hidden="1" x14ac:dyDescent="0.2">
      <c r="C71" s="12" t="s">
        <v>216</v>
      </c>
      <c r="D71" s="9" t="s">
        <v>159</v>
      </c>
      <c r="E71" s="57" t="s">
        <v>402</v>
      </c>
      <c r="F71" s="57" t="s">
        <v>402</v>
      </c>
      <c r="G71" s="57" t="s">
        <v>402</v>
      </c>
      <c r="H71" s="57" t="s">
        <v>402</v>
      </c>
      <c r="I71" s="57" t="s">
        <v>402</v>
      </c>
      <c r="J71" s="57" t="s">
        <v>402</v>
      </c>
      <c r="K71" s="57" t="s">
        <v>402</v>
      </c>
      <c r="L71" s="57" t="s">
        <v>402</v>
      </c>
      <c r="M71" s="57" t="s">
        <v>402</v>
      </c>
      <c r="N71" s="57" t="s">
        <v>402</v>
      </c>
      <c r="O71" s="57" t="s">
        <v>402</v>
      </c>
      <c r="P71" s="57" t="s">
        <v>402</v>
      </c>
      <c r="Q71" s="57" t="s">
        <v>402</v>
      </c>
      <c r="R71" s="57" t="s">
        <v>402</v>
      </c>
      <c r="S71" s="57" t="s">
        <v>402</v>
      </c>
      <c r="T71" s="57" t="s">
        <v>402</v>
      </c>
      <c r="U71" s="57" t="s">
        <v>402</v>
      </c>
      <c r="V71" s="25"/>
      <c r="W71" s="16"/>
      <c r="X71" s="16"/>
      <c r="Y71" s="16"/>
    </row>
    <row r="72" spans="3:25" ht="37.5" hidden="1" x14ac:dyDescent="0.2">
      <c r="C72" s="12" t="s">
        <v>217</v>
      </c>
      <c r="D72" s="9" t="s">
        <v>159</v>
      </c>
      <c r="E72" s="57" t="s">
        <v>402</v>
      </c>
      <c r="F72" s="57" t="s">
        <v>402</v>
      </c>
      <c r="G72" s="57" t="s">
        <v>402</v>
      </c>
      <c r="H72" s="57" t="s">
        <v>402</v>
      </c>
      <c r="I72" s="57" t="s">
        <v>402</v>
      </c>
      <c r="J72" s="57" t="s">
        <v>402</v>
      </c>
      <c r="K72" s="57" t="s">
        <v>402</v>
      </c>
      <c r="L72" s="57" t="s">
        <v>402</v>
      </c>
      <c r="M72" s="57" t="s">
        <v>402</v>
      </c>
      <c r="N72" s="57" t="s">
        <v>402</v>
      </c>
      <c r="O72" s="57" t="s">
        <v>402</v>
      </c>
      <c r="P72" s="57" t="s">
        <v>402</v>
      </c>
      <c r="Q72" s="57" t="s">
        <v>402</v>
      </c>
      <c r="R72" s="57" t="s">
        <v>402</v>
      </c>
      <c r="S72" s="57" t="s">
        <v>402</v>
      </c>
      <c r="T72" s="57" t="s">
        <v>402</v>
      </c>
      <c r="U72" s="57" t="s">
        <v>402</v>
      </c>
      <c r="V72" s="25"/>
      <c r="W72" s="16"/>
      <c r="X72" s="16"/>
      <c r="Y72" s="16"/>
    </row>
    <row r="73" spans="3:25" ht="56.25" hidden="1" x14ac:dyDescent="0.2">
      <c r="C73" s="12" t="s">
        <v>218</v>
      </c>
      <c r="D73" s="9" t="s">
        <v>173</v>
      </c>
      <c r="E73" s="57" t="s">
        <v>402</v>
      </c>
      <c r="F73" s="57" t="s">
        <v>402</v>
      </c>
      <c r="G73" s="57" t="s">
        <v>402</v>
      </c>
      <c r="H73" s="57" t="s">
        <v>402</v>
      </c>
      <c r="I73" s="57" t="s">
        <v>402</v>
      </c>
      <c r="J73" s="57" t="s">
        <v>402</v>
      </c>
      <c r="K73" s="57" t="s">
        <v>402</v>
      </c>
      <c r="L73" s="57" t="s">
        <v>402</v>
      </c>
      <c r="M73" s="57" t="s">
        <v>402</v>
      </c>
      <c r="N73" s="57" t="s">
        <v>402</v>
      </c>
      <c r="O73" s="57" t="s">
        <v>402</v>
      </c>
      <c r="P73" s="57" t="s">
        <v>402</v>
      </c>
      <c r="Q73" s="57" t="s">
        <v>402</v>
      </c>
      <c r="R73" s="57" t="s">
        <v>402</v>
      </c>
      <c r="S73" s="57" t="s">
        <v>402</v>
      </c>
      <c r="T73" s="57" t="s">
        <v>402</v>
      </c>
      <c r="U73" s="57" t="s">
        <v>402</v>
      </c>
      <c r="V73" s="25"/>
      <c r="W73" s="16"/>
      <c r="X73" s="16"/>
      <c r="Y73" s="16"/>
    </row>
    <row r="74" spans="3:25" ht="37.5" hidden="1" x14ac:dyDescent="0.2">
      <c r="C74" s="12" t="s">
        <v>219</v>
      </c>
      <c r="D74" s="9" t="s">
        <v>136</v>
      </c>
      <c r="E74" s="57" t="s">
        <v>402</v>
      </c>
      <c r="F74" s="57" t="s">
        <v>402</v>
      </c>
      <c r="G74" s="57" t="s">
        <v>402</v>
      </c>
      <c r="H74" s="57" t="s">
        <v>402</v>
      </c>
      <c r="I74" s="57" t="s">
        <v>402</v>
      </c>
      <c r="J74" s="57" t="s">
        <v>402</v>
      </c>
      <c r="K74" s="57" t="s">
        <v>402</v>
      </c>
      <c r="L74" s="57" t="s">
        <v>402</v>
      </c>
      <c r="M74" s="57" t="s">
        <v>402</v>
      </c>
      <c r="N74" s="57" t="s">
        <v>402</v>
      </c>
      <c r="O74" s="57" t="s">
        <v>402</v>
      </c>
      <c r="P74" s="57" t="s">
        <v>402</v>
      </c>
      <c r="Q74" s="57" t="s">
        <v>402</v>
      </c>
      <c r="R74" s="57" t="s">
        <v>402</v>
      </c>
      <c r="S74" s="57" t="s">
        <v>402</v>
      </c>
      <c r="T74" s="57" t="s">
        <v>402</v>
      </c>
      <c r="U74" s="57" t="s">
        <v>402</v>
      </c>
      <c r="V74" s="25"/>
      <c r="W74" s="16"/>
      <c r="X74" s="16"/>
      <c r="Y74" s="16"/>
    </row>
    <row r="75" spans="3:25" ht="37.5" hidden="1" x14ac:dyDescent="0.2">
      <c r="C75" s="12" t="s">
        <v>220</v>
      </c>
      <c r="D75" s="9" t="s">
        <v>159</v>
      </c>
      <c r="E75" s="57" t="s">
        <v>402</v>
      </c>
      <c r="F75" s="57" t="s">
        <v>402</v>
      </c>
      <c r="G75" s="57" t="s">
        <v>402</v>
      </c>
      <c r="H75" s="57" t="s">
        <v>402</v>
      </c>
      <c r="I75" s="57" t="s">
        <v>402</v>
      </c>
      <c r="J75" s="57" t="s">
        <v>402</v>
      </c>
      <c r="K75" s="57" t="s">
        <v>402</v>
      </c>
      <c r="L75" s="57" t="s">
        <v>402</v>
      </c>
      <c r="M75" s="57" t="s">
        <v>402</v>
      </c>
      <c r="N75" s="57" t="s">
        <v>402</v>
      </c>
      <c r="O75" s="57" t="s">
        <v>402</v>
      </c>
      <c r="P75" s="57" t="s">
        <v>402</v>
      </c>
      <c r="Q75" s="57" t="s">
        <v>402</v>
      </c>
      <c r="R75" s="57" t="s">
        <v>402</v>
      </c>
      <c r="S75" s="57" t="s">
        <v>402</v>
      </c>
      <c r="T75" s="57" t="s">
        <v>402</v>
      </c>
      <c r="U75" s="57" t="s">
        <v>402</v>
      </c>
      <c r="V75" s="25"/>
      <c r="W75" s="16"/>
      <c r="X75" s="16"/>
      <c r="Y75" s="16"/>
    </row>
    <row r="76" spans="3:25" ht="37.5" hidden="1" x14ac:dyDescent="0.2">
      <c r="C76" s="12" t="s">
        <v>221</v>
      </c>
      <c r="D76" s="9" t="s">
        <v>62</v>
      </c>
      <c r="E76" s="57" t="s">
        <v>402</v>
      </c>
      <c r="F76" s="57" t="s">
        <v>402</v>
      </c>
      <c r="G76" s="57" t="s">
        <v>402</v>
      </c>
      <c r="H76" s="57" t="s">
        <v>402</v>
      </c>
      <c r="I76" s="57" t="s">
        <v>402</v>
      </c>
      <c r="J76" s="57" t="s">
        <v>402</v>
      </c>
      <c r="K76" s="57" t="s">
        <v>402</v>
      </c>
      <c r="L76" s="57" t="s">
        <v>402</v>
      </c>
      <c r="M76" s="57" t="s">
        <v>402</v>
      </c>
      <c r="N76" s="57" t="s">
        <v>402</v>
      </c>
      <c r="O76" s="57" t="s">
        <v>402</v>
      </c>
      <c r="P76" s="57" t="s">
        <v>402</v>
      </c>
      <c r="Q76" s="57" t="s">
        <v>402</v>
      </c>
      <c r="R76" s="57" t="s">
        <v>402</v>
      </c>
      <c r="S76" s="57" t="s">
        <v>402</v>
      </c>
      <c r="T76" s="57" t="s">
        <v>402</v>
      </c>
      <c r="U76" s="57" t="s">
        <v>402</v>
      </c>
      <c r="V76" s="25"/>
      <c r="W76" s="16"/>
      <c r="X76" s="16"/>
      <c r="Y76" s="16"/>
    </row>
    <row r="77" spans="3:25" ht="75" hidden="1" x14ac:dyDescent="0.2">
      <c r="C77" s="12" t="s">
        <v>222</v>
      </c>
      <c r="D77" s="3" t="s">
        <v>173</v>
      </c>
      <c r="E77" s="57" t="s">
        <v>402</v>
      </c>
      <c r="F77" s="57" t="s">
        <v>402</v>
      </c>
      <c r="G77" s="57" t="s">
        <v>402</v>
      </c>
      <c r="H77" s="57" t="s">
        <v>402</v>
      </c>
      <c r="I77" s="57" t="s">
        <v>402</v>
      </c>
      <c r="J77" s="57" t="s">
        <v>402</v>
      </c>
      <c r="K77" s="57" t="s">
        <v>402</v>
      </c>
      <c r="L77" s="57" t="s">
        <v>402</v>
      </c>
      <c r="M77" s="57" t="s">
        <v>402</v>
      </c>
      <c r="N77" s="57" t="s">
        <v>402</v>
      </c>
      <c r="O77" s="57" t="s">
        <v>402</v>
      </c>
      <c r="P77" s="57" t="s">
        <v>402</v>
      </c>
      <c r="Q77" s="57" t="s">
        <v>402</v>
      </c>
      <c r="R77" s="57" t="s">
        <v>402</v>
      </c>
      <c r="S77" s="57" t="s">
        <v>402</v>
      </c>
      <c r="T77" s="57" t="s">
        <v>402</v>
      </c>
      <c r="U77" s="57" t="s">
        <v>402</v>
      </c>
      <c r="V77" s="25"/>
      <c r="W77" s="16"/>
      <c r="X77" s="16"/>
      <c r="Y77" s="16"/>
    </row>
    <row r="78" spans="3:25" ht="37.5" hidden="1" x14ac:dyDescent="0.2">
      <c r="C78" s="12" t="s">
        <v>223</v>
      </c>
      <c r="D78" s="3" t="s">
        <v>136</v>
      </c>
      <c r="E78" s="57" t="s">
        <v>402</v>
      </c>
      <c r="F78" s="57" t="s">
        <v>402</v>
      </c>
      <c r="G78" s="57" t="s">
        <v>402</v>
      </c>
      <c r="H78" s="57" t="s">
        <v>402</v>
      </c>
      <c r="I78" s="57" t="s">
        <v>402</v>
      </c>
      <c r="J78" s="57" t="s">
        <v>402</v>
      </c>
      <c r="K78" s="57" t="s">
        <v>402</v>
      </c>
      <c r="L78" s="57" t="s">
        <v>402</v>
      </c>
      <c r="M78" s="57" t="s">
        <v>402</v>
      </c>
      <c r="N78" s="57" t="s">
        <v>402</v>
      </c>
      <c r="O78" s="57" t="s">
        <v>402</v>
      </c>
      <c r="P78" s="57" t="s">
        <v>402</v>
      </c>
      <c r="Q78" s="57" t="s">
        <v>402</v>
      </c>
      <c r="R78" s="57" t="s">
        <v>402</v>
      </c>
      <c r="S78" s="57" t="s">
        <v>402</v>
      </c>
      <c r="T78" s="57" t="s">
        <v>402</v>
      </c>
      <c r="U78" s="57" t="s">
        <v>402</v>
      </c>
      <c r="V78" s="25"/>
      <c r="W78" s="16"/>
      <c r="X78" s="16"/>
      <c r="Y78" s="16"/>
    </row>
    <row r="79" spans="3:25" ht="37.5" hidden="1" x14ac:dyDescent="0.2">
      <c r="C79" s="12" t="s">
        <v>224</v>
      </c>
      <c r="D79" s="3" t="s">
        <v>159</v>
      </c>
      <c r="E79" s="57" t="s">
        <v>402</v>
      </c>
      <c r="F79" s="57" t="s">
        <v>402</v>
      </c>
      <c r="G79" s="57" t="s">
        <v>402</v>
      </c>
      <c r="H79" s="57" t="s">
        <v>402</v>
      </c>
      <c r="I79" s="57" t="s">
        <v>402</v>
      </c>
      <c r="J79" s="57" t="s">
        <v>402</v>
      </c>
      <c r="K79" s="57" t="s">
        <v>402</v>
      </c>
      <c r="L79" s="57" t="s">
        <v>402</v>
      </c>
      <c r="M79" s="57" t="s">
        <v>402</v>
      </c>
      <c r="N79" s="57" t="s">
        <v>402</v>
      </c>
      <c r="O79" s="57" t="s">
        <v>402</v>
      </c>
      <c r="P79" s="57" t="s">
        <v>402</v>
      </c>
      <c r="Q79" s="57" t="s">
        <v>402</v>
      </c>
      <c r="R79" s="57" t="s">
        <v>402</v>
      </c>
      <c r="S79" s="57" t="s">
        <v>402</v>
      </c>
      <c r="T79" s="57" t="s">
        <v>402</v>
      </c>
      <c r="U79" s="57" t="s">
        <v>402</v>
      </c>
      <c r="V79" s="25"/>
      <c r="W79" s="16"/>
      <c r="X79" s="16"/>
      <c r="Y79" s="16"/>
    </row>
    <row r="80" spans="3:25" ht="37.5" hidden="1" x14ac:dyDescent="0.2">
      <c r="C80" s="12" t="s">
        <v>225</v>
      </c>
      <c r="D80" s="3" t="s">
        <v>62</v>
      </c>
      <c r="E80" s="57" t="s">
        <v>402</v>
      </c>
      <c r="F80" s="57" t="s">
        <v>402</v>
      </c>
      <c r="G80" s="57" t="s">
        <v>402</v>
      </c>
      <c r="H80" s="57" t="s">
        <v>402</v>
      </c>
      <c r="I80" s="57" t="s">
        <v>402</v>
      </c>
      <c r="J80" s="57" t="s">
        <v>402</v>
      </c>
      <c r="K80" s="57" t="s">
        <v>402</v>
      </c>
      <c r="L80" s="57" t="s">
        <v>402</v>
      </c>
      <c r="M80" s="57" t="s">
        <v>402</v>
      </c>
      <c r="N80" s="57" t="s">
        <v>402</v>
      </c>
      <c r="O80" s="57" t="s">
        <v>402</v>
      </c>
      <c r="P80" s="57" t="s">
        <v>402</v>
      </c>
      <c r="Q80" s="57" t="s">
        <v>402</v>
      </c>
      <c r="R80" s="57" t="s">
        <v>402</v>
      </c>
      <c r="S80" s="57" t="s">
        <v>402</v>
      </c>
      <c r="T80" s="57" t="s">
        <v>402</v>
      </c>
      <c r="U80" s="57" t="s">
        <v>402</v>
      </c>
      <c r="V80" s="25"/>
      <c r="W80" s="16"/>
      <c r="X80" s="16"/>
      <c r="Y80" s="16"/>
    </row>
    <row r="81" spans="3:26" ht="114.6" customHeight="1" x14ac:dyDescent="0.2">
      <c r="C81" s="12" t="s">
        <v>226</v>
      </c>
      <c r="D81" s="3" t="s">
        <v>173</v>
      </c>
      <c r="E81" s="57" t="s">
        <v>402</v>
      </c>
      <c r="F81" s="57" t="s">
        <v>402</v>
      </c>
      <c r="G81" s="57" t="s">
        <v>402</v>
      </c>
      <c r="H81" s="57" t="s">
        <v>402</v>
      </c>
      <c r="I81" s="57" t="s">
        <v>402</v>
      </c>
      <c r="J81" s="57" t="s">
        <v>402</v>
      </c>
      <c r="K81" s="57" t="s">
        <v>402</v>
      </c>
      <c r="L81" s="57" t="s">
        <v>402</v>
      </c>
      <c r="M81" s="57" t="s">
        <v>402</v>
      </c>
      <c r="N81" s="57" t="s">
        <v>402</v>
      </c>
      <c r="O81" s="57" t="s">
        <v>402</v>
      </c>
      <c r="P81" s="57" t="s">
        <v>402</v>
      </c>
      <c r="Q81" s="57" t="s">
        <v>402</v>
      </c>
      <c r="R81" s="57" t="s">
        <v>402</v>
      </c>
      <c r="S81" s="57" t="s">
        <v>402</v>
      </c>
      <c r="T81" s="57" t="s">
        <v>402</v>
      </c>
      <c r="U81" s="57" t="s">
        <v>402</v>
      </c>
      <c r="V81" s="25"/>
      <c r="W81" s="16"/>
      <c r="X81" s="16"/>
      <c r="Y81" s="16"/>
      <c r="Z81" s="8" t="s">
        <v>395</v>
      </c>
    </row>
    <row r="82" spans="3:26" ht="78.599999999999994" customHeight="1" x14ac:dyDescent="0.2">
      <c r="C82" s="12" t="s">
        <v>227</v>
      </c>
      <c r="D82" s="3" t="s">
        <v>136</v>
      </c>
      <c r="E82" s="57" t="s">
        <v>402</v>
      </c>
      <c r="F82" s="57" t="s">
        <v>402</v>
      </c>
      <c r="G82" s="57" t="s">
        <v>402</v>
      </c>
      <c r="H82" s="57" t="s">
        <v>402</v>
      </c>
      <c r="I82" s="57" t="s">
        <v>402</v>
      </c>
      <c r="J82" s="57" t="s">
        <v>402</v>
      </c>
      <c r="K82" s="57" t="s">
        <v>402</v>
      </c>
      <c r="L82" s="57" t="s">
        <v>402</v>
      </c>
      <c r="M82" s="57" t="s">
        <v>402</v>
      </c>
      <c r="N82" s="57" t="s">
        <v>402</v>
      </c>
      <c r="O82" s="57" t="s">
        <v>402</v>
      </c>
      <c r="P82" s="57" t="s">
        <v>402</v>
      </c>
      <c r="Q82" s="57" t="s">
        <v>402</v>
      </c>
      <c r="R82" s="57" t="s">
        <v>402</v>
      </c>
      <c r="S82" s="57" t="s">
        <v>402</v>
      </c>
      <c r="T82" s="57" t="s">
        <v>402</v>
      </c>
      <c r="U82" s="57" t="s">
        <v>402</v>
      </c>
      <c r="V82" s="25"/>
      <c r="W82" s="16"/>
      <c r="X82" s="16"/>
      <c r="Y82" s="16"/>
    </row>
    <row r="83" spans="3:26" ht="75" x14ac:dyDescent="0.2">
      <c r="C83" s="12" t="s">
        <v>228</v>
      </c>
      <c r="D83" s="3" t="s">
        <v>159</v>
      </c>
      <c r="E83" s="57" t="s">
        <v>402</v>
      </c>
      <c r="F83" s="57" t="s">
        <v>402</v>
      </c>
      <c r="G83" s="57" t="s">
        <v>402</v>
      </c>
      <c r="H83" s="57" t="s">
        <v>402</v>
      </c>
      <c r="I83" s="57" t="s">
        <v>402</v>
      </c>
      <c r="J83" s="57" t="s">
        <v>402</v>
      </c>
      <c r="K83" s="57" t="s">
        <v>402</v>
      </c>
      <c r="L83" s="57" t="s">
        <v>402</v>
      </c>
      <c r="M83" s="57" t="s">
        <v>402</v>
      </c>
      <c r="N83" s="57" t="s">
        <v>402</v>
      </c>
      <c r="O83" s="57" t="s">
        <v>402</v>
      </c>
      <c r="P83" s="57" t="s">
        <v>402</v>
      </c>
      <c r="Q83" s="57" t="s">
        <v>402</v>
      </c>
      <c r="R83" s="57" t="s">
        <v>402</v>
      </c>
      <c r="S83" s="57" t="s">
        <v>402</v>
      </c>
      <c r="T83" s="57" t="s">
        <v>402</v>
      </c>
      <c r="U83" s="57" t="s">
        <v>402</v>
      </c>
      <c r="V83" s="25"/>
      <c r="W83" s="16"/>
      <c r="X83" s="16"/>
      <c r="Y83" s="16"/>
    </row>
    <row r="84" spans="3:26" ht="75" x14ac:dyDescent="0.2">
      <c r="C84" s="12" t="s">
        <v>229</v>
      </c>
      <c r="D84" s="3" t="s">
        <v>62</v>
      </c>
      <c r="E84" s="57" t="s">
        <v>402</v>
      </c>
      <c r="F84" s="57" t="s">
        <v>402</v>
      </c>
      <c r="G84" s="57" t="s">
        <v>402</v>
      </c>
      <c r="H84" s="57" t="s">
        <v>402</v>
      </c>
      <c r="I84" s="57" t="s">
        <v>402</v>
      </c>
      <c r="J84" s="57" t="s">
        <v>402</v>
      </c>
      <c r="K84" s="57" t="s">
        <v>402</v>
      </c>
      <c r="L84" s="57" t="s">
        <v>402</v>
      </c>
      <c r="M84" s="57" t="s">
        <v>402</v>
      </c>
      <c r="N84" s="57" t="s">
        <v>402</v>
      </c>
      <c r="O84" s="57" t="s">
        <v>402</v>
      </c>
      <c r="P84" s="57" t="s">
        <v>402</v>
      </c>
      <c r="Q84" s="57" t="s">
        <v>402</v>
      </c>
      <c r="R84" s="57" t="s">
        <v>402</v>
      </c>
      <c r="S84" s="57" t="s">
        <v>402</v>
      </c>
      <c r="T84" s="57" t="s">
        <v>402</v>
      </c>
      <c r="U84" s="57" t="s">
        <v>402</v>
      </c>
      <c r="V84" s="25"/>
      <c r="W84" s="16"/>
      <c r="X84" s="16"/>
      <c r="Y84" s="16"/>
    </row>
    <row r="85" spans="3:26" ht="75" hidden="1" x14ac:dyDescent="0.2">
      <c r="C85" s="12" t="s">
        <v>230</v>
      </c>
      <c r="D85" s="3" t="s">
        <v>173</v>
      </c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5"/>
      <c r="R85" s="25"/>
      <c r="S85" s="25"/>
      <c r="T85" s="25"/>
      <c r="U85" s="25"/>
      <c r="V85" s="25"/>
      <c r="W85" s="16"/>
      <c r="X85" s="16"/>
      <c r="Y85" s="16"/>
    </row>
    <row r="86" spans="3:26" ht="37.5" hidden="1" x14ac:dyDescent="0.2">
      <c r="C86" s="12" t="s">
        <v>231</v>
      </c>
      <c r="D86" s="3" t="s">
        <v>136</v>
      </c>
      <c r="E86" s="1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5"/>
      <c r="R86" s="25"/>
      <c r="S86" s="25"/>
      <c r="T86" s="25"/>
      <c r="U86" s="25"/>
      <c r="V86" s="25"/>
      <c r="W86" s="16"/>
      <c r="X86" s="16"/>
      <c r="Y86" s="16"/>
    </row>
    <row r="87" spans="3:26" ht="37.5" hidden="1" x14ac:dyDescent="0.2">
      <c r="C87" s="12" t="s">
        <v>232</v>
      </c>
      <c r="D87" s="3" t="s">
        <v>159</v>
      </c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5"/>
      <c r="R87" s="25"/>
      <c r="S87" s="25"/>
      <c r="T87" s="25"/>
      <c r="U87" s="25"/>
      <c r="V87" s="25"/>
      <c r="W87" s="16"/>
      <c r="X87" s="16"/>
      <c r="Y87" s="16"/>
    </row>
    <row r="88" spans="3:26" ht="37.5" hidden="1" x14ac:dyDescent="0.2">
      <c r="C88" s="12" t="s">
        <v>233</v>
      </c>
      <c r="D88" s="3" t="s">
        <v>62</v>
      </c>
      <c r="E88" s="19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5"/>
      <c r="R88" s="25"/>
      <c r="S88" s="25"/>
      <c r="T88" s="25"/>
      <c r="U88" s="25"/>
      <c r="V88" s="25"/>
      <c r="W88" s="16"/>
      <c r="X88" s="16"/>
      <c r="Y88" s="16"/>
    </row>
    <row r="89" spans="3:26" ht="93.75" hidden="1" x14ac:dyDescent="0.2">
      <c r="C89" s="12" t="s">
        <v>234</v>
      </c>
      <c r="D89" s="9" t="s">
        <v>173</v>
      </c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5"/>
      <c r="R89" s="25"/>
      <c r="S89" s="25"/>
      <c r="T89" s="25"/>
      <c r="U89" s="25"/>
      <c r="V89" s="25"/>
      <c r="W89" s="16"/>
      <c r="X89" s="16"/>
      <c r="Y89" s="16"/>
    </row>
    <row r="90" spans="3:26" ht="56.25" hidden="1" x14ac:dyDescent="0.2">
      <c r="C90" s="12" t="s">
        <v>235</v>
      </c>
      <c r="D90" s="9" t="s">
        <v>136</v>
      </c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5"/>
      <c r="R90" s="25"/>
      <c r="S90" s="25"/>
      <c r="T90" s="25"/>
      <c r="U90" s="25"/>
      <c r="V90" s="25"/>
      <c r="W90" s="16"/>
      <c r="X90" s="16"/>
      <c r="Y90" s="16"/>
    </row>
    <row r="91" spans="3:26" ht="56.25" hidden="1" x14ac:dyDescent="0.2">
      <c r="C91" s="12" t="s">
        <v>236</v>
      </c>
      <c r="D91" s="9" t="s">
        <v>159</v>
      </c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5"/>
      <c r="R91" s="25"/>
      <c r="S91" s="25"/>
      <c r="T91" s="25"/>
      <c r="U91" s="25"/>
      <c r="V91" s="25"/>
      <c r="W91" s="16"/>
      <c r="X91" s="16"/>
      <c r="Y91" s="16"/>
    </row>
    <row r="92" spans="3:26" ht="56.25" hidden="1" x14ac:dyDescent="0.2">
      <c r="C92" s="12" t="s">
        <v>237</v>
      </c>
      <c r="D92" s="9" t="s">
        <v>62</v>
      </c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5"/>
      <c r="R92" s="25"/>
      <c r="S92" s="25"/>
      <c r="T92" s="25"/>
      <c r="U92" s="25"/>
      <c r="V92" s="25"/>
      <c r="W92" s="16"/>
      <c r="X92" s="16"/>
      <c r="Y92" s="16"/>
    </row>
    <row r="93" spans="3:26" ht="75" hidden="1" x14ac:dyDescent="0.2">
      <c r="C93" s="12" t="s">
        <v>238</v>
      </c>
      <c r="D93" s="3" t="s">
        <v>173</v>
      </c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5"/>
      <c r="R93" s="25"/>
      <c r="S93" s="25"/>
      <c r="T93" s="25"/>
      <c r="U93" s="25"/>
      <c r="V93" s="25"/>
      <c r="W93" s="16"/>
      <c r="X93" s="16"/>
      <c r="Y93" s="16"/>
    </row>
    <row r="94" spans="3:26" ht="37.5" hidden="1" x14ac:dyDescent="0.2">
      <c r="C94" s="12" t="s">
        <v>239</v>
      </c>
      <c r="D94" s="3" t="s">
        <v>136</v>
      </c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5"/>
      <c r="R94" s="25"/>
      <c r="S94" s="25"/>
      <c r="T94" s="25"/>
      <c r="U94" s="25"/>
      <c r="V94" s="25"/>
      <c r="W94" s="16"/>
      <c r="X94" s="16"/>
      <c r="Y94" s="16"/>
    </row>
    <row r="95" spans="3:26" ht="37.5" hidden="1" x14ac:dyDescent="0.2">
      <c r="C95" s="12" t="s">
        <v>240</v>
      </c>
      <c r="D95" s="3" t="s">
        <v>159</v>
      </c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5"/>
      <c r="R95" s="25"/>
      <c r="S95" s="25"/>
      <c r="T95" s="25"/>
      <c r="U95" s="25"/>
      <c r="V95" s="25"/>
      <c r="W95" s="16"/>
      <c r="X95" s="16"/>
      <c r="Y95" s="16"/>
    </row>
    <row r="96" spans="3:26" ht="37.5" hidden="1" x14ac:dyDescent="0.2">
      <c r="C96" s="12" t="s">
        <v>241</v>
      </c>
      <c r="D96" s="3" t="s">
        <v>62</v>
      </c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5"/>
      <c r="R96" s="25"/>
      <c r="S96" s="25"/>
      <c r="T96" s="25"/>
      <c r="U96" s="25"/>
      <c r="V96" s="25"/>
      <c r="W96" s="16"/>
      <c r="X96" s="16"/>
      <c r="Y96" s="16"/>
    </row>
    <row r="97" spans="3:25" ht="75" hidden="1" x14ac:dyDescent="0.2">
      <c r="C97" s="12" t="s">
        <v>242</v>
      </c>
      <c r="D97" s="3" t="s">
        <v>173</v>
      </c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5"/>
      <c r="R97" s="25"/>
      <c r="S97" s="25"/>
      <c r="T97" s="25"/>
      <c r="U97" s="25"/>
      <c r="V97" s="25"/>
      <c r="W97" s="16"/>
      <c r="X97" s="16"/>
      <c r="Y97" s="16"/>
    </row>
    <row r="98" spans="3:25" ht="37.5" hidden="1" x14ac:dyDescent="0.2">
      <c r="C98" s="12" t="s">
        <v>243</v>
      </c>
      <c r="D98" s="3" t="s">
        <v>136</v>
      </c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5"/>
      <c r="R98" s="25"/>
      <c r="S98" s="25"/>
      <c r="T98" s="25"/>
      <c r="U98" s="25"/>
      <c r="V98" s="25"/>
      <c r="W98" s="16"/>
      <c r="X98" s="16"/>
      <c r="Y98" s="16"/>
    </row>
    <row r="99" spans="3:25" ht="37.5" hidden="1" x14ac:dyDescent="0.2">
      <c r="C99" s="12" t="s">
        <v>244</v>
      </c>
      <c r="D99" s="3" t="s">
        <v>159</v>
      </c>
      <c r="E99" s="19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5"/>
      <c r="R99" s="25"/>
      <c r="S99" s="25"/>
      <c r="T99" s="25"/>
      <c r="U99" s="25"/>
      <c r="V99" s="25"/>
      <c r="W99" s="16"/>
      <c r="X99" s="16"/>
      <c r="Y99" s="16"/>
    </row>
    <row r="100" spans="3:25" ht="37.5" hidden="1" x14ac:dyDescent="0.2">
      <c r="C100" s="12" t="s">
        <v>245</v>
      </c>
      <c r="D100" s="3" t="s">
        <v>62</v>
      </c>
      <c r="E100" s="19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5"/>
      <c r="R100" s="25"/>
      <c r="S100" s="25"/>
      <c r="T100" s="25"/>
      <c r="U100" s="25"/>
      <c r="V100" s="25"/>
      <c r="W100" s="16"/>
      <c r="X100" s="16"/>
      <c r="Y100" s="16"/>
    </row>
    <row r="101" spans="3:25" ht="93.75" hidden="1" x14ac:dyDescent="0.2">
      <c r="C101" s="12" t="s">
        <v>246</v>
      </c>
      <c r="D101" s="9" t="s">
        <v>173</v>
      </c>
      <c r="E101" s="19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5"/>
      <c r="R101" s="25"/>
      <c r="S101" s="25"/>
      <c r="T101" s="25"/>
      <c r="U101" s="25"/>
      <c r="V101" s="25"/>
      <c r="W101" s="16"/>
      <c r="X101" s="16"/>
      <c r="Y101" s="16"/>
    </row>
    <row r="102" spans="3:25" ht="56.25" hidden="1" x14ac:dyDescent="0.2">
      <c r="C102" s="12" t="s">
        <v>247</v>
      </c>
      <c r="D102" s="9" t="s">
        <v>136</v>
      </c>
      <c r="E102" s="19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5"/>
      <c r="R102" s="25"/>
      <c r="S102" s="25"/>
      <c r="T102" s="25"/>
      <c r="U102" s="25"/>
      <c r="V102" s="25"/>
      <c r="W102" s="16"/>
      <c r="X102" s="16"/>
      <c r="Y102" s="16"/>
    </row>
    <row r="103" spans="3:25" ht="56.25" hidden="1" x14ac:dyDescent="0.2">
      <c r="C103" s="12" t="s">
        <v>248</v>
      </c>
      <c r="D103" s="9" t="s">
        <v>159</v>
      </c>
      <c r="E103" s="19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5"/>
      <c r="R103" s="25"/>
      <c r="S103" s="25"/>
      <c r="T103" s="25"/>
      <c r="U103" s="25"/>
      <c r="V103" s="25"/>
      <c r="W103" s="16"/>
      <c r="X103" s="16"/>
      <c r="Y103" s="16"/>
    </row>
    <row r="104" spans="3:25" ht="56.25" hidden="1" x14ac:dyDescent="0.2">
      <c r="C104" s="12" t="s">
        <v>249</v>
      </c>
      <c r="D104" s="9" t="s">
        <v>62</v>
      </c>
      <c r="E104" s="19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5"/>
      <c r="R104" s="25"/>
      <c r="S104" s="25"/>
      <c r="T104" s="25"/>
      <c r="U104" s="25"/>
      <c r="V104" s="25"/>
      <c r="W104" s="16"/>
      <c r="X104" s="16"/>
      <c r="Y104" s="16"/>
    </row>
    <row r="105" spans="3:25" ht="75" hidden="1" x14ac:dyDescent="0.2">
      <c r="C105" s="12" t="s">
        <v>250</v>
      </c>
      <c r="D105" s="3" t="s">
        <v>173</v>
      </c>
      <c r="E105" s="19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5"/>
      <c r="R105" s="25"/>
      <c r="S105" s="25"/>
      <c r="T105" s="25"/>
      <c r="U105" s="25"/>
      <c r="V105" s="25"/>
      <c r="W105" s="16"/>
      <c r="X105" s="16"/>
      <c r="Y105" s="16"/>
    </row>
    <row r="106" spans="3:25" ht="37.5" hidden="1" x14ac:dyDescent="0.2">
      <c r="C106" s="12" t="s">
        <v>251</v>
      </c>
      <c r="D106" s="3" t="s">
        <v>136</v>
      </c>
      <c r="E106" s="19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5"/>
      <c r="R106" s="25"/>
      <c r="S106" s="25"/>
      <c r="T106" s="25"/>
      <c r="U106" s="25"/>
      <c r="V106" s="25"/>
      <c r="W106" s="16"/>
      <c r="X106" s="16"/>
      <c r="Y106" s="16"/>
    </row>
    <row r="107" spans="3:25" ht="37.5" hidden="1" x14ac:dyDescent="0.2">
      <c r="C107" s="12" t="s">
        <v>252</v>
      </c>
      <c r="D107" s="3" t="s">
        <v>159</v>
      </c>
      <c r="E107" s="19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5"/>
      <c r="R107" s="25"/>
      <c r="S107" s="25"/>
      <c r="T107" s="25"/>
      <c r="U107" s="25"/>
      <c r="V107" s="25"/>
      <c r="W107" s="16"/>
      <c r="X107" s="16"/>
      <c r="Y107" s="16"/>
    </row>
    <row r="108" spans="3:25" ht="37.5" hidden="1" x14ac:dyDescent="0.2">
      <c r="C108" s="12" t="s">
        <v>253</v>
      </c>
      <c r="D108" s="3" t="s">
        <v>62</v>
      </c>
      <c r="E108" s="19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5"/>
      <c r="R108" s="25"/>
      <c r="S108" s="25"/>
      <c r="T108" s="25"/>
      <c r="U108" s="25"/>
      <c r="V108" s="25"/>
      <c r="W108" s="16"/>
      <c r="X108" s="16"/>
      <c r="Y108" s="16"/>
    </row>
    <row r="109" spans="3:25" ht="75" hidden="1" x14ac:dyDescent="0.2">
      <c r="C109" s="12" t="s">
        <v>254</v>
      </c>
      <c r="D109" s="3" t="s">
        <v>173</v>
      </c>
      <c r="E109" s="19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5"/>
      <c r="R109" s="25"/>
      <c r="S109" s="25"/>
      <c r="T109" s="25"/>
      <c r="U109" s="25"/>
      <c r="V109" s="25"/>
      <c r="W109" s="16"/>
      <c r="X109" s="16"/>
      <c r="Y109" s="16"/>
    </row>
    <row r="110" spans="3:25" ht="37.5" hidden="1" x14ac:dyDescent="0.2">
      <c r="C110" s="12" t="s">
        <v>255</v>
      </c>
      <c r="D110" s="3" t="s">
        <v>136</v>
      </c>
      <c r="E110" s="19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5"/>
      <c r="R110" s="25"/>
      <c r="S110" s="25"/>
      <c r="T110" s="25"/>
      <c r="U110" s="25"/>
      <c r="V110" s="25"/>
      <c r="W110" s="16"/>
      <c r="X110" s="16"/>
      <c r="Y110" s="16"/>
    </row>
    <row r="111" spans="3:25" ht="37.5" hidden="1" x14ac:dyDescent="0.2">
      <c r="C111" s="12" t="s">
        <v>256</v>
      </c>
      <c r="D111" s="3" t="s">
        <v>159</v>
      </c>
      <c r="E111" s="19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5"/>
      <c r="R111" s="25"/>
      <c r="S111" s="25"/>
      <c r="T111" s="25"/>
      <c r="U111" s="25"/>
      <c r="V111" s="25"/>
      <c r="W111" s="16"/>
      <c r="X111" s="16"/>
      <c r="Y111" s="16"/>
    </row>
    <row r="112" spans="3:25" ht="37.5" hidden="1" x14ac:dyDescent="0.2">
      <c r="C112" s="12" t="s">
        <v>257</v>
      </c>
      <c r="D112" s="3" t="s">
        <v>62</v>
      </c>
      <c r="E112" s="19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5"/>
      <c r="R112" s="25"/>
      <c r="S112" s="25"/>
      <c r="T112" s="25"/>
      <c r="U112" s="25"/>
      <c r="V112" s="25"/>
      <c r="W112" s="16"/>
      <c r="X112" s="16"/>
      <c r="Y112" s="16"/>
    </row>
    <row r="113" spans="3:25" ht="75" hidden="1" x14ac:dyDescent="0.2">
      <c r="C113" s="12" t="s">
        <v>258</v>
      </c>
      <c r="D113" s="3" t="s">
        <v>173</v>
      </c>
      <c r="E113" s="19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5"/>
      <c r="R113" s="25"/>
      <c r="S113" s="25"/>
      <c r="T113" s="25"/>
      <c r="U113" s="25"/>
      <c r="V113" s="25"/>
      <c r="W113" s="16"/>
      <c r="X113" s="16"/>
      <c r="Y113" s="16"/>
    </row>
    <row r="114" spans="3:25" ht="37.5" hidden="1" x14ac:dyDescent="0.2">
      <c r="C114" s="12" t="s">
        <v>259</v>
      </c>
      <c r="D114" s="3" t="s">
        <v>136</v>
      </c>
      <c r="E114" s="19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5"/>
      <c r="R114" s="25"/>
      <c r="S114" s="25"/>
      <c r="T114" s="25"/>
      <c r="U114" s="25"/>
      <c r="V114" s="25"/>
      <c r="W114" s="16"/>
      <c r="X114" s="16"/>
      <c r="Y114" s="16"/>
    </row>
    <row r="115" spans="3:25" ht="37.5" hidden="1" x14ac:dyDescent="0.2">
      <c r="C115" s="12" t="s">
        <v>260</v>
      </c>
      <c r="D115" s="3" t="s">
        <v>159</v>
      </c>
      <c r="E115" s="19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5"/>
      <c r="R115" s="25"/>
      <c r="S115" s="25"/>
      <c r="T115" s="25"/>
      <c r="U115" s="25"/>
      <c r="V115" s="25"/>
      <c r="W115" s="16"/>
      <c r="X115" s="16"/>
      <c r="Y115" s="16"/>
    </row>
    <row r="116" spans="3:25" ht="37.5" hidden="1" x14ac:dyDescent="0.2">
      <c r="C116" s="12" t="s">
        <v>261</v>
      </c>
      <c r="D116" s="3" t="s">
        <v>62</v>
      </c>
      <c r="E116" s="19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5"/>
      <c r="R116" s="25"/>
      <c r="S116" s="25"/>
      <c r="T116" s="25"/>
      <c r="U116" s="25"/>
      <c r="V116" s="25"/>
      <c r="W116" s="16"/>
      <c r="X116" s="16"/>
      <c r="Y116" s="16"/>
    </row>
    <row r="117" spans="3:25" ht="93.75" hidden="1" x14ac:dyDescent="0.2">
      <c r="C117" s="12" t="s">
        <v>262</v>
      </c>
      <c r="D117" s="9" t="s">
        <v>173</v>
      </c>
      <c r="E117" s="19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5"/>
      <c r="R117" s="25"/>
      <c r="S117" s="25"/>
      <c r="T117" s="25"/>
      <c r="U117" s="25"/>
      <c r="V117" s="25"/>
      <c r="W117" s="16"/>
      <c r="X117" s="16"/>
      <c r="Y117" s="16"/>
    </row>
    <row r="118" spans="3:25" ht="56.25" hidden="1" x14ac:dyDescent="0.2">
      <c r="C118" s="12" t="s">
        <v>263</v>
      </c>
      <c r="D118" s="9" t="s">
        <v>136</v>
      </c>
      <c r="E118" s="19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5"/>
      <c r="R118" s="25"/>
      <c r="S118" s="25"/>
      <c r="T118" s="25"/>
      <c r="U118" s="25"/>
      <c r="V118" s="25"/>
      <c r="W118" s="16"/>
      <c r="X118" s="16"/>
      <c r="Y118" s="16"/>
    </row>
    <row r="119" spans="3:25" ht="56.25" hidden="1" x14ac:dyDescent="0.2">
      <c r="C119" s="12" t="s">
        <v>264</v>
      </c>
      <c r="D119" s="9" t="s">
        <v>159</v>
      </c>
      <c r="E119" s="19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5"/>
      <c r="R119" s="25"/>
      <c r="S119" s="25"/>
      <c r="T119" s="25"/>
      <c r="U119" s="25"/>
      <c r="V119" s="25"/>
      <c r="W119" s="16"/>
      <c r="X119" s="16"/>
      <c r="Y119" s="16"/>
    </row>
    <row r="120" spans="3:25" ht="56.25" hidden="1" x14ac:dyDescent="0.2">
      <c r="C120" s="12" t="s">
        <v>265</v>
      </c>
      <c r="D120" s="9" t="s">
        <v>62</v>
      </c>
      <c r="E120" s="19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5"/>
      <c r="R120" s="25"/>
      <c r="S120" s="25"/>
      <c r="T120" s="25"/>
      <c r="U120" s="25"/>
      <c r="V120" s="25"/>
      <c r="W120" s="16"/>
      <c r="X120" s="16"/>
      <c r="Y120" s="16"/>
    </row>
    <row r="121" spans="3:25" ht="75" hidden="1" x14ac:dyDescent="0.2">
      <c r="C121" s="12" t="s">
        <v>266</v>
      </c>
      <c r="D121" s="9" t="s">
        <v>173</v>
      </c>
      <c r="E121" s="19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5"/>
      <c r="R121" s="25"/>
      <c r="S121" s="25"/>
      <c r="T121" s="25"/>
      <c r="U121" s="25"/>
      <c r="V121" s="25"/>
      <c r="W121" s="16"/>
      <c r="X121" s="16"/>
      <c r="Y121" s="16"/>
    </row>
    <row r="122" spans="3:25" ht="37.5" hidden="1" x14ac:dyDescent="0.2">
      <c r="C122" s="12" t="s">
        <v>267</v>
      </c>
      <c r="D122" s="9" t="s">
        <v>136</v>
      </c>
      <c r="E122" s="19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5"/>
      <c r="R122" s="25"/>
      <c r="S122" s="25"/>
      <c r="T122" s="25"/>
      <c r="U122" s="25"/>
      <c r="V122" s="25"/>
      <c r="W122" s="16"/>
      <c r="X122" s="16"/>
      <c r="Y122" s="16"/>
    </row>
    <row r="123" spans="3:25" ht="37.5" hidden="1" x14ac:dyDescent="0.2">
      <c r="C123" s="12" t="s">
        <v>268</v>
      </c>
      <c r="D123" s="9" t="s">
        <v>159</v>
      </c>
      <c r="E123" s="19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5"/>
      <c r="R123" s="25"/>
      <c r="S123" s="25"/>
      <c r="T123" s="25"/>
      <c r="U123" s="25"/>
      <c r="V123" s="25"/>
      <c r="W123" s="16"/>
      <c r="X123" s="16"/>
      <c r="Y123" s="16"/>
    </row>
    <row r="124" spans="3:25" ht="37.5" hidden="1" x14ac:dyDescent="0.2">
      <c r="C124" s="12" t="s">
        <v>269</v>
      </c>
      <c r="D124" s="9" t="s">
        <v>62</v>
      </c>
      <c r="E124" s="19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5"/>
      <c r="R124" s="25"/>
      <c r="S124" s="25"/>
      <c r="T124" s="25"/>
      <c r="U124" s="25"/>
      <c r="V124" s="25"/>
      <c r="W124" s="16"/>
      <c r="X124" s="16"/>
      <c r="Y124" s="16"/>
    </row>
    <row r="125" spans="3:25" ht="75" hidden="1" x14ac:dyDescent="0.2">
      <c r="C125" s="12" t="s">
        <v>270</v>
      </c>
      <c r="D125" s="3" t="s">
        <v>173</v>
      </c>
      <c r="E125" s="19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5"/>
      <c r="R125" s="25"/>
      <c r="S125" s="25"/>
      <c r="T125" s="25"/>
      <c r="U125" s="25"/>
      <c r="V125" s="25"/>
      <c r="W125" s="16"/>
      <c r="X125" s="16"/>
      <c r="Y125" s="16"/>
    </row>
    <row r="126" spans="3:25" ht="37.5" hidden="1" x14ac:dyDescent="0.2">
      <c r="C126" s="12" t="s">
        <v>271</v>
      </c>
      <c r="D126" s="3" t="s">
        <v>136</v>
      </c>
      <c r="E126" s="19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5"/>
      <c r="R126" s="25"/>
      <c r="S126" s="25"/>
      <c r="T126" s="25"/>
      <c r="U126" s="25"/>
      <c r="V126" s="25"/>
      <c r="W126" s="16"/>
      <c r="X126" s="16"/>
      <c r="Y126" s="16"/>
    </row>
    <row r="127" spans="3:25" ht="37.5" hidden="1" x14ac:dyDescent="0.2">
      <c r="C127" s="12" t="s">
        <v>272</v>
      </c>
      <c r="D127" s="3" t="s">
        <v>159</v>
      </c>
      <c r="E127" s="19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5"/>
      <c r="R127" s="25"/>
      <c r="S127" s="25"/>
      <c r="T127" s="25"/>
      <c r="U127" s="25"/>
      <c r="V127" s="25"/>
      <c r="W127" s="16"/>
      <c r="X127" s="16"/>
      <c r="Y127" s="16"/>
    </row>
    <row r="128" spans="3:25" ht="37.5" hidden="1" x14ac:dyDescent="0.2">
      <c r="C128" s="12" t="s">
        <v>273</v>
      </c>
      <c r="D128" s="3" t="s">
        <v>62</v>
      </c>
      <c r="E128" s="19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5"/>
      <c r="R128" s="25"/>
      <c r="S128" s="25"/>
      <c r="T128" s="25"/>
      <c r="U128" s="25"/>
      <c r="V128" s="25"/>
      <c r="W128" s="16"/>
      <c r="X128" s="16"/>
      <c r="Y128" s="16"/>
    </row>
    <row r="129" spans="3:25" ht="93.75" hidden="1" x14ac:dyDescent="0.2">
      <c r="C129" s="12" t="s">
        <v>274</v>
      </c>
      <c r="D129" s="3" t="s">
        <v>173</v>
      </c>
      <c r="E129" s="19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5"/>
      <c r="R129" s="25"/>
      <c r="S129" s="25"/>
      <c r="T129" s="25"/>
      <c r="U129" s="25"/>
      <c r="V129" s="25"/>
      <c r="W129" s="16"/>
      <c r="X129" s="16"/>
      <c r="Y129" s="16"/>
    </row>
    <row r="130" spans="3:25" ht="56.25" hidden="1" x14ac:dyDescent="0.2">
      <c r="C130" s="12" t="s">
        <v>275</v>
      </c>
      <c r="D130" s="3" t="s">
        <v>136</v>
      </c>
      <c r="E130" s="19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5"/>
      <c r="R130" s="25"/>
      <c r="S130" s="25"/>
      <c r="T130" s="25"/>
      <c r="U130" s="25"/>
      <c r="V130" s="25"/>
      <c r="W130" s="16"/>
      <c r="X130" s="16"/>
      <c r="Y130" s="16"/>
    </row>
    <row r="131" spans="3:25" ht="56.25" hidden="1" x14ac:dyDescent="0.2">
      <c r="C131" s="12" t="s">
        <v>276</v>
      </c>
      <c r="D131" s="3" t="s">
        <v>159</v>
      </c>
      <c r="E131" s="19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5"/>
      <c r="R131" s="25"/>
      <c r="S131" s="25"/>
      <c r="T131" s="25"/>
      <c r="U131" s="25"/>
      <c r="V131" s="25"/>
      <c r="W131" s="16"/>
      <c r="X131" s="16"/>
      <c r="Y131" s="16"/>
    </row>
    <row r="132" spans="3:25" ht="56.25" hidden="1" x14ac:dyDescent="0.2">
      <c r="C132" s="12" t="s">
        <v>277</v>
      </c>
      <c r="D132" s="3" t="s">
        <v>62</v>
      </c>
      <c r="E132" s="19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5"/>
      <c r="R132" s="25"/>
      <c r="S132" s="25"/>
      <c r="T132" s="25"/>
      <c r="U132" s="25"/>
      <c r="V132" s="25"/>
      <c r="W132" s="16"/>
      <c r="X132" s="16"/>
      <c r="Y132" s="16"/>
    </row>
    <row r="133" spans="3:25" ht="93.75" hidden="1" x14ac:dyDescent="0.2">
      <c r="C133" s="12" t="s">
        <v>278</v>
      </c>
      <c r="D133" s="9" t="s">
        <v>173</v>
      </c>
      <c r="E133" s="19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5"/>
      <c r="R133" s="25"/>
      <c r="S133" s="25"/>
      <c r="T133" s="25"/>
      <c r="U133" s="25"/>
      <c r="V133" s="25"/>
      <c r="W133" s="16"/>
      <c r="X133" s="16"/>
      <c r="Y133" s="16"/>
    </row>
    <row r="134" spans="3:25" ht="56.25" hidden="1" x14ac:dyDescent="0.2">
      <c r="C134" s="12" t="s">
        <v>279</v>
      </c>
      <c r="D134" s="9" t="s">
        <v>136</v>
      </c>
      <c r="E134" s="19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5"/>
      <c r="R134" s="25"/>
      <c r="S134" s="25"/>
      <c r="T134" s="25"/>
      <c r="U134" s="25"/>
      <c r="V134" s="25"/>
      <c r="W134" s="16"/>
      <c r="X134" s="16"/>
      <c r="Y134" s="16"/>
    </row>
    <row r="135" spans="3:25" ht="56.25" hidden="1" x14ac:dyDescent="0.2">
      <c r="C135" s="12" t="s">
        <v>280</v>
      </c>
      <c r="D135" s="9" t="s">
        <v>159</v>
      </c>
      <c r="E135" s="19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5"/>
      <c r="R135" s="25"/>
      <c r="S135" s="25"/>
      <c r="T135" s="25"/>
      <c r="U135" s="25"/>
      <c r="V135" s="25"/>
      <c r="W135" s="16"/>
      <c r="X135" s="16"/>
      <c r="Y135" s="16"/>
    </row>
    <row r="136" spans="3:25" ht="56.25" hidden="1" x14ac:dyDescent="0.2">
      <c r="C136" s="12" t="s">
        <v>281</v>
      </c>
      <c r="D136" s="9" t="s">
        <v>62</v>
      </c>
      <c r="E136" s="19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5"/>
      <c r="R136" s="25"/>
      <c r="S136" s="25"/>
      <c r="T136" s="25"/>
      <c r="U136" s="25"/>
      <c r="V136" s="25"/>
      <c r="W136" s="16"/>
      <c r="X136" s="16"/>
      <c r="Y136" s="16"/>
    </row>
    <row r="137" spans="3:25" ht="75" hidden="1" x14ac:dyDescent="0.2">
      <c r="C137" s="12" t="s">
        <v>282</v>
      </c>
      <c r="D137" s="9" t="s">
        <v>173</v>
      </c>
      <c r="E137" s="19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5"/>
      <c r="R137" s="25"/>
      <c r="S137" s="25"/>
      <c r="T137" s="25"/>
      <c r="U137" s="25"/>
      <c r="V137" s="25"/>
      <c r="W137" s="16"/>
      <c r="X137" s="16"/>
      <c r="Y137" s="16"/>
    </row>
    <row r="138" spans="3:25" ht="37.5" hidden="1" x14ac:dyDescent="0.2">
      <c r="C138" s="12" t="s">
        <v>283</v>
      </c>
      <c r="D138" s="9" t="s">
        <v>136</v>
      </c>
      <c r="E138" s="19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5"/>
      <c r="R138" s="25"/>
      <c r="S138" s="25"/>
      <c r="T138" s="25"/>
      <c r="U138" s="25"/>
      <c r="V138" s="25"/>
      <c r="W138" s="16"/>
      <c r="X138" s="16"/>
      <c r="Y138" s="16"/>
    </row>
    <row r="139" spans="3:25" ht="37.5" hidden="1" x14ac:dyDescent="0.2">
      <c r="C139" s="12" t="s">
        <v>284</v>
      </c>
      <c r="D139" s="9" t="s">
        <v>159</v>
      </c>
      <c r="E139" s="19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5"/>
      <c r="R139" s="25"/>
      <c r="S139" s="25"/>
      <c r="T139" s="25"/>
      <c r="U139" s="25"/>
      <c r="V139" s="25"/>
      <c r="W139" s="16"/>
      <c r="X139" s="16"/>
      <c r="Y139" s="16"/>
    </row>
    <row r="140" spans="3:25" ht="37.5" hidden="1" x14ac:dyDescent="0.2">
      <c r="C140" s="12" t="s">
        <v>285</v>
      </c>
      <c r="D140" s="9" t="s">
        <v>62</v>
      </c>
      <c r="E140" s="19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5"/>
      <c r="R140" s="25"/>
      <c r="S140" s="25"/>
      <c r="T140" s="25"/>
      <c r="U140" s="25"/>
      <c r="V140" s="25"/>
      <c r="W140" s="16"/>
      <c r="X140" s="16"/>
      <c r="Y140" s="16"/>
    </row>
    <row r="141" spans="3:25" ht="56.25" hidden="1" x14ac:dyDescent="0.2">
      <c r="C141" s="12" t="s">
        <v>286</v>
      </c>
      <c r="D141" s="9" t="s">
        <v>173</v>
      </c>
      <c r="E141" s="19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5"/>
      <c r="R141" s="25"/>
      <c r="S141" s="25"/>
      <c r="T141" s="25"/>
      <c r="U141" s="25"/>
      <c r="V141" s="25"/>
      <c r="W141" s="16"/>
      <c r="X141" s="16"/>
      <c r="Y141" s="16"/>
    </row>
    <row r="142" spans="3:25" ht="37.5" hidden="1" x14ac:dyDescent="0.2">
      <c r="C142" s="12" t="s">
        <v>287</v>
      </c>
      <c r="D142" s="9" t="s">
        <v>136</v>
      </c>
      <c r="E142" s="19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5"/>
      <c r="R142" s="25"/>
      <c r="S142" s="25"/>
      <c r="T142" s="25"/>
      <c r="U142" s="25"/>
      <c r="V142" s="25"/>
      <c r="W142" s="16"/>
      <c r="X142" s="16"/>
      <c r="Y142" s="16"/>
    </row>
    <row r="143" spans="3:25" ht="37.5" hidden="1" x14ac:dyDescent="0.2">
      <c r="C143" s="12" t="s">
        <v>288</v>
      </c>
      <c r="D143" s="9" t="s">
        <v>159</v>
      </c>
      <c r="E143" s="19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5"/>
      <c r="R143" s="25"/>
      <c r="S143" s="25"/>
      <c r="T143" s="25"/>
      <c r="U143" s="25"/>
      <c r="V143" s="25"/>
      <c r="W143" s="16"/>
      <c r="X143" s="16"/>
      <c r="Y143" s="16"/>
    </row>
    <row r="144" spans="3:25" ht="37.5" hidden="1" x14ac:dyDescent="0.2">
      <c r="C144" s="12" t="s">
        <v>289</v>
      </c>
      <c r="D144" s="9" t="s">
        <v>62</v>
      </c>
      <c r="E144" s="19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5"/>
      <c r="R144" s="25"/>
      <c r="S144" s="25"/>
      <c r="T144" s="25"/>
      <c r="U144" s="25"/>
      <c r="V144" s="25"/>
      <c r="W144" s="16"/>
      <c r="X144" s="16"/>
      <c r="Y144" s="16"/>
    </row>
    <row r="145" spans="3:34" ht="75" hidden="1" x14ac:dyDescent="0.2">
      <c r="C145" s="12" t="s">
        <v>290</v>
      </c>
      <c r="D145" s="9" t="s">
        <v>173</v>
      </c>
      <c r="E145" s="19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5"/>
      <c r="R145" s="25"/>
      <c r="S145" s="25"/>
      <c r="T145" s="25"/>
      <c r="U145" s="25"/>
      <c r="V145" s="25"/>
      <c r="W145" s="16"/>
      <c r="X145" s="16"/>
      <c r="Y145" s="16"/>
    </row>
    <row r="146" spans="3:34" ht="37.5" hidden="1" x14ac:dyDescent="0.2">
      <c r="C146" s="12" t="s">
        <v>291</v>
      </c>
      <c r="D146" s="9" t="s">
        <v>136</v>
      </c>
      <c r="E146" s="19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5"/>
      <c r="R146" s="25"/>
      <c r="S146" s="25"/>
      <c r="T146" s="25"/>
      <c r="U146" s="25"/>
      <c r="V146" s="25"/>
      <c r="W146" s="16"/>
      <c r="X146" s="16"/>
      <c r="Y146" s="16"/>
    </row>
    <row r="147" spans="3:34" ht="37.5" hidden="1" x14ac:dyDescent="0.2">
      <c r="C147" s="12" t="s">
        <v>292</v>
      </c>
      <c r="D147" s="9" t="s">
        <v>159</v>
      </c>
      <c r="E147" s="19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5"/>
      <c r="R147" s="25"/>
      <c r="S147" s="25"/>
      <c r="T147" s="25"/>
      <c r="U147" s="25"/>
      <c r="V147" s="25"/>
      <c r="W147" s="16"/>
      <c r="X147" s="16"/>
      <c r="Y147" s="16"/>
    </row>
    <row r="148" spans="3:34" ht="37.5" hidden="1" x14ac:dyDescent="0.2">
      <c r="C148" s="12" t="s">
        <v>293</v>
      </c>
      <c r="D148" s="9" t="s">
        <v>62</v>
      </c>
      <c r="E148" s="19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5"/>
      <c r="R148" s="25"/>
      <c r="S148" s="25"/>
      <c r="T148" s="25"/>
      <c r="U148" s="25"/>
      <c r="V148" s="25"/>
      <c r="W148" s="16"/>
      <c r="X148" s="16"/>
      <c r="Y148" s="16"/>
    </row>
    <row r="149" spans="3:34" ht="75" hidden="1" x14ac:dyDescent="0.2">
      <c r="C149" s="12" t="s">
        <v>294</v>
      </c>
      <c r="D149" s="9" t="s">
        <v>173</v>
      </c>
      <c r="E149" s="19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5"/>
      <c r="R149" s="25"/>
      <c r="S149" s="25"/>
      <c r="T149" s="25"/>
      <c r="U149" s="25"/>
      <c r="V149" s="25"/>
      <c r="W149" s="16"/>
      <c r="X149" s="16"/>
      <c r="Y149" s="16"/>
    </row>
    <row r="150" spans="3:34" ht="37.5" hidden="1" x14ac:dyDescent="0.2">
      <c r="C150" s="12" t="s">
        <v>295</v>
      </c>
      <c r="D150" s="9" t="s">
        <v>136</v>
      </c>
      <c r="E150" s="19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5"/>
      <c r="R150" s="25"/>
      <c r="S150" s="25"/>
      <c r="T150" s="25"/>
      <c r="U150" s="25"/>
      <c r="V150" s="25"/>
      <c r="W150" s="16"/>
      <c r="X150" s="16"/>
      <c r="Y150" s="16"/>
    </row>
    <row r="151" spans="3:34" ht="37.5" hidden="1" x14ac:dyDescent="0.2">
      <c r="C151" s="12" t="s">
        <v>296</v>
      </c>
      <c r="D151" s="9" t="s">
        <v>159</v>
      </c>
      <c r="E151" s="19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5"/>
      <c r="R151" s="25"/>
      <c r="S151" s="25"/>
      <c r="T151" s="25"/>
      <c r="U151" s="25"/>
      <c r="V151" s="25"/>
      <c r="W151" s="16"/>
      <c r="X151" s="16"/>
      <c r="Y151" s="16"/>
    </row>
    <row r="152" spans="3:34" ht="37.5" hidden="1" x14ac:dyDescent="0.2">
      <c r="C152" s="12" t="s">
        <v>297</v>
      </c>
      <c r="D152" s="9" t="s">
        <v>62</v>
      </c>
      <c r="E152" s="19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5"/>
      <c r="R152" s="25"/>
      <c r="S152" s="25"/>
      <c r="T152" s="25"/>
      <c r="U152" s="25"/>
      <c r="V152" s="25"/>
      <c r="W152" s="16"/>
      <c r="X152" s="16"/>
      <c r="Y152" s="16"/>
    </row>
    <row r="153" spans="3:34" s="34" customFormat="1" ht="37.5" x14ac:dyDescent="0.2">
      <c r="C153" s="27" t="s">
        <v>298</v>
      </c>
      <c r="D153" s="28"/>
      <c r="E153" s="29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2"/>
      <c r="R153" s="32"/>
      <c r="S153" s="32"/>
      <c r="T153" s="32"/>
      <c r="U153" s="32"/>
      <c r="V153" s="32"/>
      <c r="W153" s="33"/>
      <c r="X153" s="33"/>
      <c r="Y153" s="33"/>
    </row>
    <row r="154" spans="3:34" ht="93.75" x14ac:dyDescent="0.2">
      <c r="C154" s="12" t="s">
        <v>310</v>
      </c>
      <c r="D154" s="3" t="s">
        <v>173</v>
      </c>
      <c r="E154" s="57" t="s">
        <v>402</v>
      </c>
      <c r="F154" s="57" t="s">
        <v>402</v>
      </c>
      <c r="G154" s="57" t="s">
        <v>402</v>
      </c>
      <c r="H154" s="57" t="s">
        <v>402</v>
      </c>
      <c r="I154" s="57" t="s">
        <v>402</v>
      </c>
      <c r="J154" s="57" t="s">
        <v>402</v>
      </c>
      <c r="K154" s="57" t="s">
        <v>402</v>
      </c>
      <c r="L154" s="57" t="s">
        <v>402</v>
      </c>
      <c r="M154" s="57" t="s">
        <v>402</v>
      </c>
      <c r="N154" s="57" t="s">
        <v>402</v>
      </c>
      <c r="O154" s="57" t="s">
        <v>402</v>
      </c>
      <c r="P154" s="57" t="s">
        <v>402</v>
      </c>
      <c r="Q154" s="57" t="s">
        <v>402</v>
      </c>
      <c r="R154" s="57" t="s">
        <v>402</v>
      </c>
      <c r="S154" s="57" t="s">
        <v>402</v>
      </c>
      <c r="T154" s="57" t="s">
        <v>402</v>
      </c>
      <c r="U154" s="57" t="s">
        <v>402</v>
      </c>
      <c r="V154" s="25"/>
      <c r="W154" s="16"/>
      <c r="X154" s="16"/>
      <c r="Y154" s="16"/>
      <c r="AA154" s="72" t="s">
        <v>386</v>
      </c>
      <c r="AB154" s="72" t="s">
        <v>387</v>
      </c>
      <c r="AC154" s="72" t="s">
        <v>388</v>
      </c>
      <c r="AD154" s="73" t="s">
        <v>389</v>
      </c>
      <c r="AE154" s="73" t="s">
        <v>390</v>
      </c>
      <c r="AF154" s="73" t="s">
        <v>391</v>
      </c>
      <c r="AG154" s="73" t="s">
        <v>392</v>
      </c>
      <c r="AH154" s="73" t="s">
        <v>393</v>
      </c>
    </row>
    <row r="155" spans="3:34" ht="56.25" x14ac:dyDescent="0.2">
      <c r="C155" s="12" t="s">
        <v>311</v>
      </c>
      <c r="D155" s="3" t="s">
        <v>136</v>
      </c>
      <c r="E155" s="57" t="s">
        <v>402</v>
      </c>
      <c r="F155" s="57" t="s">
        <v>402</v>
      </c>
      <c r="G155" s="57" t="s">
        <v>402</v>
      </c>
      <c r="H155" s="57" t="s">
        <v>402</v>
      </c>
      <c r="I155" s="57" t="s">
        <v>402</v>
      </c>
      <c r="J155" s="57" t="s">
        <v>402</v>
      </c>
      <c r="K155" s="57" t="s">
        <v>402</v>
      </c>
      <c r="L155" s="57" t="s">
        <v>402</v>
      </c>
      <c r="M155" s="57" t="s">
        <v>402</v>
      </c>
      <c r="N155" s="57" t="s">
        <v>402</v>
      </c>
      <c r="O155" s="57" t="s">
        <v>402</v>
      </c>
      <c r="P155" s="57" t="s">
        <v>402</v>
      </c>
      <c r="Q155" s="57" t="s">
        <v>402</v>
      </c>
      <c r="R155" s="57" t="s">
        <v>402</v>
      </c>
      <c r="S155" s="57" t="s">
        <v>402</v>
      </c>
      <c r="T155" s="57" t="s">
        <v>402</v>
      </c>
      <c r="U155" s="57" t="s">
        <v>402</v>
      </c>
      <c r="V155" s="25"/>
      <c r="W155" s="16"/>
      <c r="X155" s="16"/>
      <c r="Y155" s="16"/>
      <c r="AA155" s="77" t="e">
        <f>E154+E159</f>
        <v>#VALUE!</v>
      </c>
      <c r="AB155" s="79" t="e">
        <f>F154+F159</f>
        <v>#VALUE!</v>
      </c>
      <c r="AC155" s="79" t="e">
        <f>G154+G159</f>
        <v>#VALUE!</v>
      </c>
      <c r="AD155" s="79" t="e">
        <f>I154+I159</f>
        <v>#VALUE!</v>
      </c>
      <c r="AE155" s="79" t="e">
        <f>L154+L159</f>
        <v>#VALUE!</v>
      </c>
      <c r="AF155" s="79" t="e">
        <f>O154+O159</f>
        <v>#VALUE!</v>
      </c>
      <c r="AG155" s="77" t="e">
        <f>R154+R159</f>
        <v>#VALUE!</v>
      </c>
      <c r="AH155" s="77" t="e">
        <f>U154+U159</f>
        <v>#VALUE!</v>
      </c>
    </row>
    <row r="156" spans="3:34" ht="56.25" x14ac:dyDescent="0.2">
      <c r="C156" s="12" t="s">
        <v>312</v>
      </c>
      <c r="D156" s="3" t="s">
        <v>159</v>
      </c>
      <c r="E156" s="57" t="s">
        <v>402</v>
      </c>
      <c r="F156" s="57" t="s">
        <v>402</v>
      </c>
      <c r="G156" s="57" t="s">
        <v>402</v>
      </c>
      <c r="H156" s="57" t="s">
        <v>402</v>
      </c>
      <c r="I156" s="57" t="s">
        <v>402</v>
      </c>
      <c r="J156" s="57" t="s">
        <v>402</v>
      </c>
      <c r="K156" s="57" t="s">
        <v>402</v>
      </c>
      <c r="L156" s="57" t="s">
        <v>402</v>
      </c>
      <c r="M156" s="57" t="s">
        <v>402</v>
      </c>
      <c r="N156" s="57" t="s">
        <v>402</v>
      </c>
      <c r="O156" s="57" t="s">
        <v>402</v>
      </c>
      <c r="P156" s="57" t="s">
        <v>402</v>
      </c>
      <c r="Q156" s="57" t="s">
        <v>402</v>
      </c>
      <c r="R156" s="57" t="s">
        <v>402</v>
      </c>
      <c r="S156" s="57" t="s">
        <v>402</v>
      </c>
      <c r="T156" s="57" t="s">
        <v>402</v>
      </c>
      <c r="U156" s="57" t="s">
        <v>402</v>
      </c>
      <c r="V156" s="25"/>
      <c r="W156" s="16"/>
      <c r="X156" s="16"/>
      <c r="Y156" s="16"/>
    </row>
    <row r="157" spans="3:34" ht="56.25" x14ac:dyDescent="0.2">
      <c r="C157" s="12" t="s">
        <v>313</v>
      </c>
      <c r="D157" s="3" t="s">
        <v>62</v>
      </c>
      <c r="E157" s="57" t="s">
        <v>402</v>
      </c>
      <c r="F157" s="57" t="s">
        <v>402</v>
      </c>
      <c r="G157" s="57" t="s">
        <v>402</v>
      </c>
      <c r="H157" s="57" t="s">
        <v>402</v>
      </c>
      <c r="I157" s="57" t="s">
        <v>402</v>
      </c>
      <c r="J157" s="57" t="s">
        <v>402</v>
      </c>
      <c r="K157" s="57" t="s">
        <v>402</v>
      </c>
      <c r="L157" s="57" t="s">
        <v>402</v>
      </c>
      <c r="M157" s="57" t="s">
        <v>402</v>
      </c>
      <c r="N157" s="57" t="s">
        <v>402</v>
      </c>
      <c r="O157" s="57" t="s">
        <v>402</v>
      </c>
      <c r="P157" s="57" t="s">
        <v>402</v>
      </c>
      <c r="Q157" s="57" t="s">
        <v>402</v>
      </c>
      <c r="R157" s="57" t="s">
        <v>402</v>
      </c>
      <c r="S157" s="57" t="s">
        <v>402</v>
      </c>
      <c r="T157" s="57" t="s">
        <v>402</v>
      </c>
      <c r="U157" s="57" t="s">
        <v>402</v>
      </c>
      <c r="V157" s="25"/>
      <c r="W157" s="16"/>
      <c r="X157" s="16"/>
      <c r="Y157" s="16"/>
    </row>
    <row r="158" spans="3:34" s="34" customFormat="1" ht="56.25" x14ac:dyDescent="0.2">
      <c r="C158" s="27" t="s">
        <v>303</v>
      </c>
      <c r="D158" s="28"/>
      <c r="E158" s="29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2"/>
      <c r="R158" s="32"/>
      <c r="S158" s="32"/>
      <c r="T158" s="32"/>
      <c r="U158" s="32"/>
      <c r="V158" s="32"/>
      <c r="W158" s="33"/>
      <c r="X158" s="33"/>
      <c r="Y158" s="33"/>
    </row>
    <row r="159" spans="3:34" ht="112.5" x14ac:dyDescent="0.2">
      <c r="C159" s="12" t="s">
        <v>299</v>
      </c>
      <c r="D159" s="3" t="s">
        <v>173</v>
      </c>
      <c r="E159" s="57" t="s">
        <v>402</v>
      </c>
      <c r="F159" s="57" t="s">
        <v>402</v>
      </c>
      <c r="G159" s="57" t="s">
        <v>402</v>
      </c>
      <c r="H159" s="57" t="s">
        <v>402</v>
      </c>
      <c r="I159" s="57" t="s">
        <v>402</v>
      </c>
      <c r="J159" s="57" t="s">
        <v>402</v>
      </c>
      <c r="K159" s="57" t="s">
        <v>402</v>
      </c>
      <c r="L159" s="57" t="s">
        <v>402</v>
      </c>
      <c r="M159" s="57" t="s">
        <v>402</v>
      </c>
      <c r="N159" s="57" t="s">
        <v>402</v>
      </c>
      <c r="O159" s="57" t="s">
        <v>402</v>
      </c>
      <c r="P159" s="57" t="s">
        <v>402</v>
      </c>
      <c r="Q159" s="57" t="s">
        <v>402</v>
      </c>
      <c r="R159" s="57" t="s">
        <v>402</v>
      </c>
      <c r="S159" s="57" t="s">
        <v>402</v>
      </c>
      <c r="T159" s="57" t="s">
        <v>402</v>
      </c>
      <c r="U159" s="57" t="s">
        <v>402</v>
      </c>
      <c r="V159" s="25"/>
      <c r="W159" s="16"/>
      <c r="X159" s="16"/>
      <c r="Y159" s="16"/>
    </row>
    <row r="160" spans="3:34" ht="56.25" x14ac:dyDescent="0.2">
      <c r="C160" s="12" t="s">
        <v>300</v>
      </c>
      <c r="D160" s="3" t="s">
        <v>136</v>
      </c>
      <c r="E160" s="57" t="s">
        <v>402</v>
      </c>
      <c r="F160" s="57" t="s">
        <v>402</v>
      </c>
      <c r="G160" s="57" t="s">
        <v>402</v>
      </c>
      <c r="H160" s="57" t="s">
        <v>402</v>
      </c>
      <c r="I160" s="57" t="s">
        <v>402</v>
      </c>
      <c r="J160" s="57" t="s">
        <v>402</v>
      </c>
      <c r="K160" s="57" t="s">
        <v>402</v>
      </c>
      <c r="L160" s="57" t="s">
        <v>402</v>
      </c>
      <c r="M160" s="57" t="s">
        <v>402</v>
      </c>
      <c r="N160" s="57" t="s">
        <v>402</v>
      </c>
      <c r="O160" s="57" t="s">
        <v>402</v>
      </c>
      <c r="P160" s="57" t="s">
        <v>402</v>
      </c>
      <c r="Q160" s="57" t="s">
        <v>402</v>
      </c>
      <c r="R160" s="57" t="s">
        <v>402</v>
      </c>
      <c r="S160" s="57" t="s">
        <v>402</v>
      </c>
      <c r="T160" s="57" t="s">
        <v>402</v>
      </c>
      <c r="U160" s="57" t="s">
        <v>402</v>
      </c>
      <c r="V160" s="25"/>
      <c r="W160" s="16"/>
      <c r="X160" s="16"/>
      <c r="Y160" s="16"/>
    </row>
    <row r="161" spans="3:26" ht="75" x14ac:dyDescent="0.2">
      <c r="C161" s="12" t="s">
        <v>301</v>
      </c>
      <c r="D161" s="3" t="s">
        <v>159</v>
      </c>
      <c r="E161" s="57" t="s">
        <v>402</v>
      </c>
      <c r="F161" s="57" t="s">
        <v>402</v>
      </c>
      <c r="G161" s="57" t="s">
        <v>402</v>
      </c>
      <c r="H161" s="57" t="s">
        <v>402</v>
      </c>
      <c r="I161" s="57" t="s">
        <v>402</v>
      </c>
      <c r="J161" s="57" t="s">
        <v>402</v>
      </c>
      <c r="K161" s="57" t="s">
        <v>402</v>
      </c>
      <c r="L161" s="57" t="s">
        <v>402</v>
      </c>
      <c r="M161" s="57" t="s">
        <v>402</v>
      </c>
      <c r="N161" s="57" t="s">
        <v>402</v>
      </c>
      <c r="O161" s="57" t="s">
        <v>402</v>
      </c>
      <c r="P161" s="57" t="s">
        <v>402</v>
      </c>
      <c r="Q161" s="57" t="s">
        <v>402</v>
      </c>
      <c r="R161" s="57" t="s">
        <v>402</v>
      </c>
      <c r="S161" s="57" t="s">
        <v>402</v>
      </c>
      <c r="T161" s="57" t="s">
        <v>402</v>
      </c>
      <c r="U161" s="57" t="s">
        <v>402</v>
      </c>
      <c r="V161" s="25"/>
      <c r="W161" s="16"/>
      <c r="X161" s="16"/>
      <c r="Y161" s="16"/>
    </row>
    <row r="162" spans="3:26" ht="56.25" x14ac:dyDescent="0.2">
      <c r="C162" s="12" t="s">
        <v>302</v>
      </c>
      <c r="D162" s="3" t="s">
        <v>62</v>
      </c>
      <c r="E162" s="57" t="s">
        <v>402</v>
      </c>
      <c r="F162" s="57" t="s">
        <v>402</v>
      </c>
      <c r="G162" s="57" t="s">
        <v>402</v>
      </c>
      <c r="H162" s="57" t="s">
        <v>402</v>
      </c>
      <c r="I162" s="57" t="s">
        <v>402</v>
      </c>
      <c r="J162" s="57" t="s">
        <v>402</v>
      </c>
      <c r="K162" s="57" t="s">
        <v>402</v>
      </c>
      <c r="L162" s="57" t="s">
        <v>402</v>
      </c>
      <c r="M162" s="57" t="s">
        <v>402</v>
      </c>
      <c r="N162" s="57" t="s">
        <v>402</v>
      </c>
      <c r="O162" s="57" t="s">
        <v>402</v>
      </c>
      <c r="P162" s="57" t="s">
        <v>402</v>
      </c>
      <c r="Q162" s="57" t="s">
        <v>402</v>
      </c>
      <c r="R162" s="57" t="s">
        <v>402</v>
      </c>
      <c r="S162" s="57" t="s">
        <v>402</v>
      </c>
      <c r="T162" s="57" t="s">
        <v>402</v>
      </c>
      <c r="U162" s="57" t="s">
        <v>402</v>
      </c>
      <c r="V162" s="25"/>
      <c r="W162" s="16"/>
      <c r="X162" s="16"/>
      <c r="Y162" s="16"/>
    </row>
    <row r="163" spans="3:26" s="34" customFormat="1" ht="18.75" x14ac:dyDescent="0.2">
      <c r="C163" s="27" t="s">
        <v>351</v>
      </c>
      <c r="D163" s="28"/>
      <c r="E163" s="29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2"/>
      <c r="R163" s="32"/>
      <c r="S163" s="32"/>
      <c r="T163" s="32"/>
      <c r="U163" s="32"/>
      <c r="V163" s="32"/>
      <c r="W163" s="33"/>
      <c r="X163" s="33"/>
      <c r="Y163" s="33"/>
    </row>
    <row r="164" spans="3:26" ht="18.75" x14ac:dyDescent="0.2">
      <c r="C164" s="13" t="s">
        <v>7</v>
      </c>
      <c r="D164" s="4" t="s">
        <v>8</v>
      </c>
      <c r="E164" s="19">
        <v>111.35</v>
      </c>
      <c r="F164" s="20">
        <v>121.5</v>
      </c>
      <c r="G164" s="20">
        <v>126.7</v>
      </c>
      <c r="H164" s="20">
        <v>134</v>
      </c>
      <c r="I164" s="20">
        <v>135.9</v>
      </c>
      <c r="J164" s="20"/>
      <c r="K164" s="20">
        <v>140.9</v>
      </c>
      <c r="L164" s="20">
        <v>141.80000000000001</v>
      </c>
      <c r="M164" s="20"/>
      <c r="N164" s="20">
        <v>147.69999999999999</v>
      </c>
      <c r="O164" s="20">
        <v>148.6</v>
      </c>
      <c r="P164" s="20"/>
      <c r="Q164" s="25">
        <v>154.9</v>
      </c>
      <c r="R164" s="25">
        <v>155.69999999999999</v>
      </c>
      <c r="S164" s="25"/>
      <c r="T164" s="25">
        <v>163</v>
      </c>
      <c r="U164" s="25">
        <v>164.2</v>
      </c>
      <c r="V164" s="25"/>
      <c r="W164" s="16"/>
      <c r="X164" s="16"/>
      <c r="Y164" s="16"/>
    </row>
    <row r="165" spans="3:26" ht="37.5" x14ac:dyDescent="0.2">
      <c r="C165" s="12" t="s">
        <v>9</v>
      </c>
      <c r="D165" s="3" t="s">
        <v>62</v>
      </c>
      <c r="E165" s="48">
        <v>105</v>
      </c>
      <c r="F165" s="45">
        <f>F164/E164/F166*10000</f>
        <v>103.91943036756687</v>
      </c>
      <c r="G165" s="45">
        <f>G164/F164/G166*10000</f>
        <v>100.46226916276156</v>
      </c>
      <c r="H165" s="45">
        <f>H164/G164/H166*10000</f>
        <v>101.88982820158371</v>
      </c>
      <c r="I165" s="45">
        <f>I164/G164/I166*10000</f>
        <v>103.43418229532553</v>
      </c>
      <c r="J165" s="45"/>
      <c r="K165" s="45">
        <f>K164/H164/K166*10000</f>
        <v>101.00792865642968</v>
      </c>
      <c r="L165" s="45">
        <f>L164/I164/L166*10000</f>
        <v>100.23191884748846</v>
      </c>
      <c r="M165" s="45"/>
      <c r="N165" s="45">
        <f>N164/K164/N166*10000</f>
        <v>98.613469251225325</v>
      </c>
      <c r="O165" s="45">
        <f>O164/L164/O166*10000</f>
        <v>101.54601414810683</v>
      </c>
      <c r="P165" s="45"/>
      <c r="Q165" s="26">
        <f>Q164/N164/Q166*10000</f>
        <v>100.64754904699961</v>
      </c>
      <c r="R165" s="26">
        <f>R164/O164/R166*10000</f>
        <v>101.52899934270243</v>
      </c>
      <c r="S165" s="26"/>
      <c r="T165" s="26">
        <f>T164/Q164/T166*10000</f>
        <v>102.06516015150727</v>
      </c>
      <c r="U165" s="26">
        <f>U164/R164/U166*10000</f>
        <v>101.20846107665584</v>
      </c>
      <c r="V165" s="25"/>
      <c r="W165" s="16"/>
      <c r="X165" s="16"/>
      <c r="Y165" s="16"/>
    </row>
    <row r="166" spans="3:26" ht="41.45" customHeight="1" x14ac:dyDescent="0.2">
      <c r="C166" s="12" t="s">
        <v>10</v>
      </c>
      <c r="D166" s="3" t="s">
        <v>159</v>
      </c>
      <c r="E166" s="19">
        <v>100.6</v>
      </c>
      <c r="F166" s="20">
        <v>105</v>
      </c>
      <c r="G166" s="20">
        <v>103.8</v>
      </c>
      <c r="H166" s="20">
        <v>103.8</v>
      </c>
      <c r="I166" s="20">
        <v>103.7</v>
      </c>
      <c r="J166" s="20"/>
      <c r="K166" s="20">
        <v>104.1</v>
      </c>
      <c r="L166" s="20">
        <v>104.1</v>
      </c>
      <c r="M166" s="20"/>
      <c r="N166" s="20">
        <v>106.3</v>
      </c>
      <c r="O166" s="20">
        <v>103.2</v>
      </c>
      <c r="P166" s="20"/>
      <c r="Q166" s="25">
        <v>104.2</v>
      </c>
      <c r="R166" s="25">
        <v>103.2</v>
      </c>
      <c r="S166" s="25"/>
      <c r="T166" s="25">
        <v>103.1</v>
      </c>
      <c r="U166" s="25">
        <v>104.2</v>
      </c>
      <c r="V166" s="25"/>
      <c r="W166" s="16"/>
      <c r="X166" s="16"/>
      <c r="Y166" s="16"/>
    </row>
    <row r="167" spans="3:26" ht="39" customHeight="1" x14ac:dyDescent="0.2">
      <c r="C167" s="12" t="s">
        <v>11</v>
      </c>
      <c r="D167" s="3"/>
      <c r="E167" s="19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5"/>
      <c r="R167" s="25"/>
      <c r="S167" s="25"/>
      <c r="T167" s="25"/>
      <c r="U167" s="25"/>
      <c r="V167" s="25"/>
      <c r="W167" s="16"/>
      <c r="X167" s="16"/>
      <c r="Y167" s="16"/>
    </row>
    <row r="168" spans="3:26" ht="22.15" customHeight="1" x14ac:dyDescent="0.2">
      <c r="C168" s="12" t="s">
        <v>12</v>
      </c>
      <c r="D168" s="3" t="s">
        <v>13</v>
      </c>
      <c r="E168" s="19">
        <v>6.15</v>
      </c>
      <c r="F168" s="20">
        <v>6.5</v>
      </c>
      <c r="G168" s="20">
        <v>6.6</v>
      </c>
      <c r="H168" s="20">
        <v>7</v>
      </c>
      <c r="I168" s="20">
        <v>7.3</v>
      </c>
      <c r="J168" s="20"/>
      <c r="K168" s="20">
        <v>7.9</v>
      </c>
      <c r="L168" s="20">
        <v>8</v>
      </c>
      <c r="M168" s="20"/>
      <c r="N168" s="20">
        <v>8</v>
      </c>
      <c r="O168" s="20">
        <v>8.6</v>
      </c>
      <c r="P168" s="20"/>
      <c r="Q168" s="25">
        <v>8.9</v>
      </c>
      <c r="R168" s="25">
        <v>9.1999999999999993</v>
      </c>
      <c r="S168" s="25"/>
      <c r="T168" s="25">
        <v>9</v>
      </c>
      <c r="U168" s="25">
        <v>9.6</v>
      </c>
      <c r="V168" s="25"/>
      <c r="W168" s="16"/>
      <c r="X168" s="16"/>
      <c r="Y168" s="16"/>
      <c r="Z168" s="8" t="s">
        <v>383</v>
      </c>
    </row>
    <row r="169" spans="3:26" ht="37.5" x14ac:dyDescent="0.2">
      <c r="C169" s="12" t="s">
        <v>14</v>
      </c>
      <c r="D169" s="3" t="s">
        <v>62</v>
      </c>
      <c r="E169" s="48">
        <v>103.3</v>
      </c>
      <c r="F169" s="45">
        <f>F168/E168/F170*10000</f>
        <v>101.5283928055419</v>
      </c>
      <c r="G169" s="45">
        <f>G168/F168/G170*10000</f>
        <v>97.727104464351811</v>
      </c>
      <c r="H169" s="45">
        <f>H168/G168/H170*10000</f>
        <v>101.98135198135198</v>
      </c>
      <c r="I169" s="45">
        <f>I168/G168/I170*10000</f>
        <v>106.24981806538005</v>
      </c>
      <c r="J169" s="45"/>
      <c r="K169" s="45">
        <f>K168/H168/K170*10000</f>
        <v>107.48299319727892</v>
      </c>
      <c r="L169" s="45">
        <f>L168/I168/L170*10000</f>
        <v>103.67931986366168</v>
      </c>
      <c r="M169" s="45"/>
      <c r="N169" s="45">
        <f>N168/K168/N170*10000</f>
        <v>95.264179477714123</v>
      </c>
      <c r="O169" s="45">
        <f>O168/L168/O170*10000</f>
        <v>101.41509433962264</v>
      </c>
      <c r="P169" s="45"/>
      <c r="Q169" s="26">
        <f>Q168/N168/Q170*10000</f>
        <v>107.80038759689923</v>
      </c>
      <c r="R169" s="26">
        <f>R168/O168/R170*10000</f>
        <v>103.86091668548205</v>
      </c>
      <c r="S169" s="26"/>
      <c r="T169" s="26">
        <f>T168/Q168/T170*10000</f>
        <v>97.234226447709588</v>
      </c>
      <c r="U169" s="26">
        <f>U168/R168/U170*10000</f>
        <v>100.14186764583158</v>
      </c>
      <c r="V169" s="25"/>
      <c r="W169" s="16"/>
      <c r="X169" s="16"/>
      <c r="Y169" s="16"/>
    </row>
    <row r="170" spans="3:26" ht="18.75" x14ac:dyDescent="0.2">
      <c r="C170" s="12" t="s">
        <v>15</v>
      </c>
      <c r="D170" s="3" t="s">
        <v>159</v>
      </c>
      <c r="E170" s="19">
        <v>108.1</v>
      </c>
      <c r="F170" s="20">
        <v>104.1</v>
      </c>
      <c r="G170" s="20">
        <v>103.9</v>
      </c>
      <c r="H170" s="20">
        <v>104</v>
      </c>
      <c r="I170" s="20">
        <v>104.1</v>
      </c>
      <c r="J170" s="20"/>
      <c r="K170" s="20">
        <v>105</v>
      </c>
      <c r="L170" s="20">
        <v>105.7</v>
      </c>
      <c r="M170" s="20"/>
      <c r="N170" s="20">
        <v>106.3</v>
      </c>
      <c r="O170" s="20">
        <v>106</v>
      </c>
      <c r="P170" s="20"/>
      <c r="Q170" s="25">
        <v>103.2</v>
      </c>
      <c r="R170" s="25">
        <v>103</v>
      </c>
      <c r="S170" s="25"/>
      <c r="T170" s="25">
        <v>104</v>
      </c>
      <c r="U170" s="25">
        <v>104.2</v>
      </c>
      <c r="V170" s="25"/>
      <c r="W170" s="16"/>
      <c r="X170" s="16"/>
      <c r="Y170" s="16"/>
    </row>
    <row r="171" spans="3:26" ht="18.75" x14ac:dyDescent="0.2">
      <c r="C171" s="12" t="s">
        <v>16</v>
      </c>
      <c r="D171" s="3" t="s">
        <v>13</v>
      </c>
      <c r="E171" s="19">
        <v>105.2</v>
      </c>
      <c r="F171" s="20">
        <v>115</v>
      </c>
      <c r="G171" s="20">
        <v>120.1</v>
      </c>
      <c r="H171" s="20">
        <v>127</v>
      </c>
      <c r="I171" s="20">
        <v>128.6</v>
      </c>
      <c r="J171" s="20"/>
      <c r="K171" s="20">
        <v>133</v>
      </c>
      <c r="L171" s="20">
        <v>133.80000000000001</v>
      </c>
      <c r="M171" s="20"/>
      <c r="N171" s="20">
        <v>139.69999999999999</v>
      </c>
      <c r="O171" s="20">
        <v>140</v>
      </c>
      <c r="P171" s="20"/>
      <c r="Q171" s="25">
        <v>146</v>
      </c>
      <c r="R171" s="25">
        <v>146.5</v>
      </c>
      <c r="S171" s="25"/>
      <c r="T171" s="25">
        <v>154</v>
      </c>
      <c r="U171" s="25">
        <v>154.6</v>
      </c>
      <c r="V171" s="25"/>
      <c r="W171" s="16"/>
      <c r="X171" s="16"/>
      <c r="Y171" s="16"/>
    </row>
    <row r="172" spans="3:26" ht="37.5" x14ac:dyDescent="0.2">
      <c r="C172" s="12" t="s">
        <v>17</v>
      </c>
      <c r="D172" s="3" t="s">
        <v>62</v>
      </c>
      <c r="E172" s="19">
        <v>103.2</v>
      </c>
      <c r="F172" s="20">
        <v>109.3</v>
      </c>
      <c r="G172" s="20">
        <v>104.4</v>
      </c>
      <c r="H172" s="20">
        <v>105.7</v>
      </c>
      <c r="I172" s="20">
        <v>101.2</v>
      </c>
      <c r="J172" s="20"/>
      <c r="K172" s="20">
        <v>103.4</v>
      </c>
      <c r="L172" s="20">
        <v>100.6</v>
      </c>
      <c r="M172" s="20"/>
      <c r="N172" s="20">
        <v>104.4</v>
      </c>
      <c r="O172" s="20">
        <v>100.2</v>
      </c>
      <c r="P172" s="20"/>
      <c r="Q172" s="25">
        <v>104.2</v>
      </c>
      <c r="R172" s="25">
        <v>100.3</v>
      </c>
      <c r="S172" s="25"/>
      <c r="T172" s="25">
        <v>105.1</v>
      </c>
      <c r="U172" s="25">
        <v>100.3</v>
      </c>
      <c r="V172" s="25"/>
      <c r="W172" s="16"/>
      <c r="X172" s="16"/>
      <c r="Y172" s="16"/>
    </row>
    <row r="173" spans="3:26" ht="18.75" x14ac:dyDescent="0.2">
      <c r="C173" s="12" t="s">
        <v>18</v>
      </c>
      <c r="D173" s="3" t="s">
        <v>159</v>
      </c>
      <c r="E173" s="19">
        <v>100.3</v>
      </c>
      <c r="F173" s="20">
        <v>104.3</v>
      </c>
      <c r="G173" s="20">
        <v>103.7</v>
      </c>
      <c r="H173" s="20">
        <v>103.8</v>
      </c>
      <c r="I173" s="20">
        <v>103.9</v>
      </c>
      <c r="J173" s="20"/>
      <c r="K173" s="20">
        <v>103.8</v>
      </c>
      <c r="L173" s="20">
        <v>104</v>
      </c>
      <c r="M173" s="20"/>
      <c r="N173" s="20">
        <v>104</v>
      </c>
      <c r="O173" s="20">
        <v>104.6</v>
      </c>
      <c r="P173" s="20"/>
      <c r="Q173" s="25">
        <v>105</v>
      </c>
      <c r="R173" s="25">
        <v>105.9</v>
      </c>
      <c r="S173" s="25"/>
      <c r="T173" s="25">
        <v>104.7</v>
      </c>
      <c r="U173" s="25">
        <v>104</v>
      </c>
      <c r="V173" s="25"/>
      <c r="W173" s="16"/>
      <c r="X173" s="16"/>
      <c r="Y173" s="16"/>
    </row>
    <row r="174" spans="3:26" s="34" customFormat="1" ht="37.5" x14ac:dyDescent="0.2">
      <c r="C174" s="27" t="s">
        <v>369</v>
      </c>
      <c r="D174" s="28"/>
      <c r="E174" s="29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2"/>
      <c r="R174" s="32"/>
      <c r="S174" s="32"/>
      <c r="T174" s="32"/>
      <c r="U174" s="32"/>
      <c r="V174" s="32"/>
      <c r="W174" s="33"/>
      <c r="X174" s="33"/>
      <c r="Y174" s="33"/>
    </row>
    <row r="175" spans="3:26" ht="18.75" x14ac:dyDescent="0.2">
      <c r="C175" s="12" t="s">
        <v>331</v>
      </c>
      <c r="D175" s="3" t="s">
        <v>21</v>
      </c>
      <c r="E175" s="29">
        <v>16.8</v>
      </c>
      <c r="F175" s="29">
        <v>16.8</v>
      </c>
      <c r="G175" s="29">
        <v>16.8</v>
      </c>
      <c r="H175" s="29">
        <v>16.8</v>
      </c>
      <c r="I175" s="29">
        <v>16.8</v>
      </c>
      <c r="J175" s="29">
        <v>16.8</v>
      </c>
      <c r="K175" s="29">
        <v>16.8</v>
      </c>
      <c r="L175" s="29">
        <v>16.8</v>
      </c>
      <c r="M175" s="29">
        <v>16.8</v>
      </c>
      <c r="N175" s="29">
        <v>16.8</v>
      </c>
      <c r="O175" s="29">
        <v>16.8</v>
      </c>
      <c r="P175" s="29">
        <v>16.8</v>
      </c>
      <c r="Q175" s="29">
        <v>16.8</v>
      </c>
      <c r="R175" s="29">
        <v>16.8</v>
      </c>
      <c r="S175" s="29">
        <v>16.8</v>
      </c>
      <c r="T175" s="29">
        <v>16.8</v>
      </c>
      <c r="U175" s="29">
        <v>16.8</v>
      </c>
      <c r="V175" s="25"/>
      <c r="W175" s="16"/>
      <c r="X175" s="16"/>
      <c r="Y175" s="16"/>
    </row>
    <row r="176" spans="3:26" ht="18.75" x14ac:dyDescent="0.2">
      <c r="C176" s="12" t="s">
        <v>348</v>
      </c>
      <c r="D176" s="3" t="s">
        <v>21</v>
      </c>
      <c r="E176" s="29" t="s">
        <v>402</v>
      </c>
      <c r="F176" s="29" t="s">
        <v>402</v>
      </c>
      <c r="G176" s="29" t="s">
        <v>402</v>
      </c>
      <c r="H176" s="29" t="s">
        <v>402</v>
      </c>
      <c r="I176" s="29" t="s">
        <v>402</v>
      </c>
      <c r="J176" s="29" t="s">
        <v>402</v>
      </c>
      <c r="K176" s="29" t="s">
        <v>402</v>
      </c>
      <c r="L176" s="29" t="s">
        <v>402</v>
      </c>
      <c r="M176" s="29" t="s">
        <v>402</v>
      </c>
      <c r="N176" s="29" t="s">
        <v>402</v>
      </c>
      <c r="O176" s="29" t="s">
        <v>402</v>
      </c>
      <c r="P176" s="29" t="s">
        <v>402</v>
      </c>
      <c r="Q176" s="29" t="s">
        <v>402</v>
      </c>
      <c r="R176" s="29" t="s">
        <v>402</v>
      </c>
      <c r="S176" s="29" t="s">
        <v>402</v>
      </c>
      <c r="T176" s="29" t="s">
        <v>402</v>
      </c>
      <c r="U176" s="29" t="s">
        <v>402</v>
      </c>
      <c r="V176" s="25"/>
      <c r="W176" s="16"/>
      <c r="X176" s="16"/>
      <c r="Y176" s="16"/>
    </row>
    <row r="177" spans="3:25" ht="18.75" x14ac:dyDescent="0.2">
      <c r="C177" s="12" t="s">
        <v>332</v>
      </c>
      <c r="D177" s="3" t="s">
        <v>21</v>
      </c>
      <c r="E177" s="29" t="s">
        <v>402</v>
      </c>
      <c r="F177" s="29" t="s">
        <v>402</v>
      </c>
      <c r="G177" s="29" t="s">
        <v>402</v>
      </c>
      <c r="H177" s="29" t="s">
        <v>402</v>
      </c>
      <c r="I177" s="29" t="s">
        <v>402</v>
      </c>
      <c r="J177" s="29" t="s">
        <v>402</v>
      </c>
      <c r="K177" s="29" t="s">
        <v>402</v>
      </c>
      <c r="L177" s="29" t="s">
        <v>402</v>
      </c>
      <c r="M177" s="29" t="s">
        <v>402</v>
      </c>
      <c r="N177" s="29" t="s">
        <v>402</v>
      </c>
      <c r="O177" s="29" t="s">
        <v>402</v>
      </c>
      <c r="P177" s="29" t="s">
        <v>402</v>
      </c>
      <c r="Q177" s="29" t="s">
        <v>402</v>
      </c>
      <c r="R177" s="29" t="s">
        <v>402</v>
      </c>
      <c r="S177" s="29" t="s">
        <v>402</v>
      </c>
      <c r="T177" s="29" t="s">
        <v>402</v>
      </c>
      <c r="U177" s="29" t="s">
        <v>402</v>
      </c>
      <c r="V177" s="25"/>
      <c r="W177" s="16"/>
      <c r="X177" s="16"/>
      <c r="Y177" s="16"/>
    </row>
    <row r="178" spans="3:25" ht="18.75" x14ac:dyDescent="0.2">
      <c r="C178" s="12" t="s">
        <v>323</v>
      </c>
      <c r="D178" s="3" t="s">
        <v>21</v>
      </c>
      <c r="E178" s="29" t="s">
        <v>402</v>
      </c>
      <c r="F178" s="29" t="s">
        <v>402</v>
      </c>
      <c r="G178" s="29" t="s">
        <v>402</v>
      </c>
      <c r="H178" s="29" t="s">
        <v>402</v>
      </c>
      <c r="I178" s="29" t="s">
        <v>402</v>
      </c>
      <c r="J178" s="29" t="s">
        <v>402</v>
      </c>
      <c r="K178" s="29" t="s">
        <v>402</v>
      </c>
      <c r="L178" s="29" t="s">
        <v>402</v>
      </c>
      <c r="M178" s="29" t="s">
        <v>402</v>
      </c>
      <c r="N178" s="29" t="s">
        <v>402</v>
      </c>
      <c r="O178" s="29" t="s">
        <v>402</v>
      </c>
      <c r="P178" s="29" t="s">
        <v>402</v>
      </c>
      <c r="Q178" s="29" t="s">
        <v>402</v>
      </c>
      <c r="R178" s="29" t="s">
        <v>402</v>
      </c>
      <c r="S178" s="29" t="s">
        <v>402</v>
      </c>
      <c r="T178" s="29" t="s">
        <v>402</v>
      </c>
      <c r="U178" s="29" t="s">
        <v>402</v>
      </c>
      <c r="V178" s="25"/>
      <c r="W178" s="16"/>
      <c r="X178" s="16"/>
      <c r="Y178" s="16"/>
    </row>
    <row r="179" spans="3:25" ht="18.75" x14ac:dyDescent="0.2">
      <c r="C179" s="12" t="s">
        <v>322</v>
      </c>
      <c r="D179" s="3" t="s">
        <v>21</v>
      </c>
      <c r="E179" s="29">
        <v>1.18</v>
      </c>
      <c r="F179" s="29">
        <v>1.18</v>
      </c>
      <c r="G179" s="29">
        <v>1.18</v>
      </c>
      <c r="H179" s="29">
        <v>1.18</v>
      </c>
      <c r="I179" s="29">
        <v>1.18</v>
      </c>
      <c r="J179" s="29">
        <v>1.18</v>
      </c>
      <c r="K179" s="29">
        <v>1.18</v>
      </c>
      <c r="L179" s="29">
        <v>1.18</v>
      </c>
      <c r="M179" s="29">
        <v>1.18</v>
      </c>
      <c r="N179" s="29">
        <v>1.18</v>
      </c>
      <c r="O179" s="29">
        <v>1.18</v>
      </c>
      <c r="P179" s="29">
        <v>1.18</v>
      </c>
      <c r="Q179" s="29">
        <v>1.18</v>
      </c>
      <c r="R179" s="29">
        <v>1.18</v>
      </c>
      <c r="S179" s="29">
        <v>1.18</v>
      </c>
      <c r="T179" s="29">
        <v>1.18</v>
      </c>
      <c r="U179" s="29">
        <v>1.18</v>
      </c>
      <c r="V179" s="25"/>
      <c r="W179" s="16"/>
      <c r="X179" s="16"/>
      <c r="Y179" s="16"/>
    </row>
    <row r="180" spans="3:25" ht="18.75" x14ac:dyDescent="0.2">
      <c r="C180" s="12" t="s">
        <v>349</v>
      </c>
      <c r="D180" s="3" t="s">
        <v>21</v>
      </c>
      <c r="E180" s="19">
        <v>0.21</v>
      </c>
      <c r="F180" s="19">
        <v>0.21</v>
      </c>
      <c r="G180" s="19">
        <v>0.21</v>
      </c>
      <c r="H180" s="19">
        <v>0.21</v>
      </c>
      <c r="I180" s="19">
        <v>0.21</v>
      </c>
      <c r="J180" s="19">
        <v>0.21</v>
      </c>
      <c r="K180" s="19">
        <v>0.21</v>
      </c>
      <c r="L180" s="19">
        <v>0.21</v>
      </c>
      <c r="M180" s="19">
        <v>0.21</v>
      </c>
      <c r="N180" s="19">
        <v>0.21</v>
      </c>
      <c r="O180" s="19">
        <v>0.21</v>
      </c>
      <c r="P180" s="19">
        <v>0.21</v>
      </c>
      <c r="Q180" s="19">
        <v>0.21</v>
      </c>
      <c r="R180" s="19">
        <v>0.21</v>
      </c>
      <c r="S180" s="19">
        <v>0.21</v>
      </c>
      <c r="T180" s="19">
        <v>0.21</v>
      </c>
      <c r="U180" s="19">
        <v>0.21</v>
      </c>
      <c r="V180" s="25"/>
      <c r="W180" s="16"/>
      <c r="X180" s="16"/>
      <c r="Y180" s="16"/>
    </row>
    <row r="181" spans="3:25" ht="18.75" x14ac:dyDescent="0.2">
      <c r="C181" s="12" t="s">
        <v>22</v>
      </c>
      <c r="D181" s="3" t="s">
        <v>21</v>
      </c>
      <c r="E181" s="19">
        <v>2.8</v>
      </c>
      <c r="F181" s="19">
        <v>2.8</v>
      </c>
      <c r="G181" s="19">
        <v>2.8</v>
      </c>
      <c r="H181" s="19">
        <v>2.8</v>
      </c>
      <c r="I181" s="19">
        <v>2.8</v>
      </c>
      <c r="J181" s="19">
        <v>2.8</v>
      </c>
      <c r="K181" s="19">
        <v>2.8</v>
      </c>
      <c r="L181" s="19">
        <v>2.8</v>
      </c>
      <c r="M181" s="19">
        <v>2.8</v>
      </c>
      <c r="N181" s="19">
        <v>2.8</v>
      </c>
      <c r="O181" s="19">
        <v>2.8</v>
      </c>
      <c r="P181" s="19">
        <v>2.8</v>
      </c>
      <c r="Q181" s="19">
        <v>2.8</v>
      </c>
      <c r="R181" s="19">
        <v>2.8</v>
      </c>
      <c r="S181" s="19">
        <v>2.8</v>
      </c>
      <c r="T181" s="19">
        <v>2.8</v>
      </c>
      <c r="U181" s="19">
        <v>2.8</v>
      </c>
      <c r="V181" s="25"/>
      <c r="W181" s="16"/>
      <c r="X181" s="16"/>
      <c r="Y181" s="16"/>
    </row>
    <row r="182" spans="3:25" ht="18.75" x14ac:dyDescent="0.2">
      <c r="C182" s="12" t="s">
        <v>23</v>
      </c>
      <c r="D182" s="3" t="s">
        <v>21</v>
      </c>
      <c r="E182" s="58">
        <v>0.6</v>
      </c>
      <c r="F182" s="50">
        <v>0.6</v>
      </c>
      <c r="G182" s="50">
        <v>0.6</v>
      </c>
      <c r="H182" s="50">
        <v>0.6</v>
      </c>
      <c r="I182" s="50">
        <v>0.6</v>
      </c>
      <c r="J182" s="50">
        <v>0.6</v>
      </c>
      <c r="K182" s="50">
        <v>0.6</v>
      </c>
      <c r="L182" s="50">
        <v>0.6</v>
      </c>
      <c r="M182" s="50">
        <v>0.6</v>
      </c>
      <c r="N182" s="50">
        <v>0.6</v>
      </c>
      <c r="O182" s="50">
        <v>0.6</v>
      </c>
      <c r="P182" s="50">
        <v>0.6</v>
      </c>
      <c r="Q182" s="50">
        <v>0.6</v>
      </c>
      <c r="R182" s="50">
        <v>0.6</v>
      </c>
      <c r="S182" s="50">
        <v>0.6</v>
      </c>
      <c r="T182" s="50">
        <v>0.6</v>
      </c>
      <c r="U182" s="50">
        <v>0.6</v>
      </c>
      <c r="V182" s="25"/>
      <c r="W182" s="16"/>
      <c r="X182" s="16"/>
      <c r="Y182" s="16"/>
    </row>
    <row r="183" spans="3:25" ht="18.75" x14ac:dyDescent="0.2">
      <c r="C183" s="12" t="s">
        <v>24</v>
      </c>
      <c r="D183" s="3" t="s">
        <v>25</v>
      </c>
      <c r="E183" s="50" t="s">
        <v>402</v>
      </c>
      <c r="F183" s="50" t="s">
        <v>402</v>
      </c>
      <c r="G183" s="50" t="s">
        <v>402</v>
      </c>
      <c r="H183" s="50" t="s">
        <v>402</v>
      </c>
      <c r="I183" s="50" t="s">
        <v>402</v>
      </c>
      <c r="J183" s="50" t="s">
        <v>402</v>
      </c>
      <c r="K183" s="50" t="s">
        <v>402</v>
      </c>
      <c r="L183" s="50" t="s">
        <v>402</v>
      </c>
      <c r="M183" s="50" t="s">
        <v>402</v>
      </c>
      <c r="N183" s="50" t="s">
        <v>402</v>
      </c>
      <c r="O183" s="50" t="s">
        <v>402</v>
      </c>
      <c r="P183" s="50" t="s">
        <v>402</v>
      </c>
      <c r="Q183" s="50" t="s">
        <v>402</v>
      </c>
      <c r="R183" s="50" t="s">
        <v>402</v>
      </c>
      <c r="S183" s="50" t="s">
        <v>402</v>
      </c>
      <c r="T183" s="50" t="s">
        <v>402</v>
      </c>
      <c r="U183" s="50" t="s">
        <v>402</v>
      </c>
      <c r="V183" s="25"/>
      <c r="W183" s="16"/>
      <c r="X183" s="16"/>
      <c r="Y183" s="16"/>
    </row>
    <row r="184" spans="3:25" ht="18.75" hidden="1" x14ac:dyDescent="0.2">
      <c r="C184" s="12" t="s">
        <v>324</v>
      </c>
      <c r="D184" s="3" t="s">
        <v>26</v>
      </c>
      <c r="E184" s="50" t="s">
        <v>402</v>
      </c>
      <c r="F184" s="50" t="s">
        <v>402</v>
      </c>
      <c r="G184" s="50" t="s">
        <v>402</v>
      </c>
      <c r="H184" s="50" t="s">
        <v>402</v>
      </c>
      <c r="I184" s="50" t="s">
        <v>402</v>
      </c>
      <c r="J184" s="50" t="s">
        <v>402</v>
      </c>
      <c r="K184" s="50" t="s">
        <v>402</v>
      </c>
      <c r="L184" s="50" t="s">
        <v>402</v>
      </c>
      <c r="M184" s="50" t="s">
        <v>402</v>
      </c>
      <c r="N184" s="50" t="s">
        <v>402</v>
      </c>
      <c r="O184" s="50" t="s">
        <v>402</v>
      </c>
      <c r="P184" s="50" t="s">
        <v>402</v>
      </c>
      <c r="Q184" s="50" t="s">
        <v>402</v>
      </c>
      <c r="R184" s="50" t="s">
        <v>402</v>
      </c>
      <c r="S184" s="50" t="s">
        <v>402</v>
      </c>
      <c r="T184" s="50" t="s">
        <v>402</v>
      </c>
      <c r="U184" s="50" t="s">
        <v>402</v>
      </c>
      <c r="V184" s="25"/>
      <c r="W184" s="16"/>
      <c r="X184" s="16"/>
      <c r="Y184" s="16"/>
    </row>
    <row r="185" spans="3:25" ht="18.75" hidden="1" x14ac:dyDescent="0.2">
      <c r="C185" s="12" t="s">
        <v>27</v>
      </c>
      <c r="D185" s="3" t="s">
        <v>28</v>
      </c>
      <c r="E185" s="50" t="s">
        <v>402</v>
      </c>
      <c r="F185" s="50" t="s">
        <v>402</v>
      </c>
      <c r="G185" s="50" t="s">
        <v>402</v>
      </c>
      <c r="H185" s="50" t="s">
        <v>402</v>
      </c>
      <c r="I185" s="50" t="s">
        <v>402</v>
      </c>
      <c r="J185" s="50" t="s">
        <v>402</v>
      </c>
      <c r="K185" s="50" t="s">
        <v>402</v>
      </c>
      <c r="L185" s="50" t="s">
        <v>402</v>
      </c>
      <c r="M185" s="50" t="s">
        <v>402</v>
      </c>
      <c r="N185" s="50" t="s">
        <v>402</v>
      </c>
      <c r="O185" s="50" t="s">
        <v>402</v>
      </c>
      <c r="P185" s="50" t="s">
        <v>402</v>
      </c>
      <c r="Q185" s="50" t="s">
        <v>402</v>
      </c>
      <c r="R185" s="50" t="s">
        <v>402</v>
      </c>
      <c r="S185" s="50" t="s">
        <v>402</v>
      </c>
      <c r="T185" s="50" t="s">
        <v>402</v>
      </c>
      <c r="U185" s="50" t="s">
        <v>402</v>
      </c>
      <c r="V185" s="25"/>
      <c r="W185" s="16"/>
      <c r="X185" s="16"/>
      <c r="Y185" s="16"/>
    </row>
    <row r="186" spans="3:25" ht="18.75" hidden="1" x14ac:dyDescent="0.2">
      <c r="C186" s="12" t="s">
        <v>343</v>
      </c>
      <c r="D186" s="3" t="s">
        <v>21</v>
      </c>
      <c r="E186" s="50" t="s">
        <v>402</v>
      </c>
      <c r="F186" s="50" t="s">
        <v>402</v>
      </c>
      <c r="G186" s="50" t="s">
        <v>402</v>
      </c>
      <c r="H186" s="50" t="s">
        <v>402</v>
      </c>
      <c r="I186" s="50" t="s">
        <v>402</v>
      </c>
      <c r="J186" s="50" t="s">
        <v>402</v>
      </c>
      <c r="K186" s="50" t="s">
        <v>402</v>
      </c>
      <c r="L186" s="50" t="s">
        <v>402</v>
      </c>
      <c r="M186" s="50" t="s">
        <v>402</v>
      </c>
      <c r="N186" s="50" t="s">
        <v>402</v>
      </c>
      <c r="O186" s="50" t="s">
        <v>402</v>
      </c>
      <c r="P186" s="50" t="s">
        <v>402</v>
      </c>
      <c r="Q186" s="50" t="s">
        <v>402</v>
      </c>
      <c r="R186" s="50" t="s">
        <v>402</v>
      </c>
      <c r="S186" s="50" t="s">
        <v>402</v>
      </c>
      <c r="T186" s="50" t="s">
        <v>402</v>
      </c>
      <c r="U186" s="50" t="s">
        <v>402</v>
      </c>
      <c r="V186" s="25"/>
      <c r="W186" s="16"/>
      <c r="X186" s="16"/>
      <c r="Y186" s="16"/>
    </row>
    <row r="187" spans="3:25" ht="18.75" hidden="1" x14ac:dyDescent="0.2">
      <c r="C187" s="12" t="s">
        <v>29</v>
      </c>
      <c r="D187" s="3" t="s">
        <v>30</v>
      </c>
      <c r="E187" s="50" t="s">
        <v>402</v>
      </c>
      <c r="F187" s="50" t="s">
        <v>402</v>
      </c>
      <c r="G187" s="50" t="s">
        <v>402</v>
      </c>
      <c r="H187" s="50" t="s">
        <v>402</v>
      </c>
      <c r="I187" s="50" t="s">
        <v>402</v>
      </c>
      <c r="J187" s="50" t="s">
        <v>402</v>
      </c>
      <c r="K187" s="50" t="s">
        <v>402</v>
      </c>
      <c r="L187" s="50" t="s">
        <v>402</v>
      </c>
      <c r="M187" s="50" t="s">
        <v>402</v>
      </c>
      <c r="N187" s="50" t="s">
        <v>402</v>
      </c>
      <c r="O187" s="50" t="s">
        <v>402</v>
      </c>
      <c r="P187" s="50" t="s">
        <v>402</v>
      </c>
      <c r="Q187" s="50" t="s">
        <v>402</v>
      </c>
      <c r="R187" s="50" t="s">
        <v>402</v>
      </c>
      <c r="S187" s="50" t="s">
        <v>402</v>
      </c>
      <c r="T187" s="50" t="s">
        <v>402</v>
      </c>
      <c r="U187" s="50" t="s">
        <v>402</v>
      </c>
      <c r="V187" s="25"/>
      <c r="W187" s="16"/>
      <c r="X187" s="16"/>
      <c r="Y187" s="16"/>
    </row>
    <row r="188" spans="3:25" ht="93.75" x14ac:dyDescent="0.2">
      <c r="C188" s="12" t="s">
        <v>325</v>
      </c>
      <c r="D188" s="3" t="s">
        <v>21</v>
      </c>
      <c r="E188" s="50" t="s">
        <v>402</v>
      </c>
      <c r="F188" s="50" t="s">
        <v>402</v>
      </c>
      <c r="G188" s="50" t="s">
        <v>402</v>
      </c>
      <c r="H188" s="50" t="s">
        <v>402</v>
      </c>
      <c r="I188" s="50" t="s">
        <v>402</v>
      </c>
      <c r="J188" s="50" t="s">
        <v>402</v>
      </c>
      <c r="K188" s="50" t="s">
        <v>402</v>
      </c>
      <c r="L188" s="50" t="s">
        <v>402</v>
      </c>
      <c r="M188" s="50" t="s">
        <v>402</v>
      </c>
      <c r="N188" s="50" t="s">
        <v>402</v>
      </c>
      <c r="O188" s="50" t="s">
        <v>402</v>
      </c>
      <c r="P188" s="50" t="s">
        <v>402</v>
      </c>
      <c r="Q188" s="50" t="s">
        <v>402</v>
      </c>
      <c r="R188" s="50" t="s">
        <v>402</v>
      </c>
      <c r="S188" s="50" t="s">
        <v>402</v>
      </c>
      <c r="T188" s="50" t="s">
        <v>402</v>
      </c>
      <c r="U188" s="50" t="s">
        <v>402</v>
      </c>
      <c r="V188" s="25"/>
      <c r="W188" s="16"/>
      <c r="X188" s="16"/>
      <c r="Y188" s="16"/>
    </row>
    <row r="189" spans="3:25" ht="18.75" x14ac:dyDescent="0.2">
      <c r="C189" s="12" t="s">
        <v>31</v>
      </c>
      <c r="D189" s="3" t="s">
        <v>21</v>
      </c>
      <c r="E189" s="50" t="s">
        <v>402</v>
      </c>
      <c r="F189" s="50" t="s">
        <v>402</v>
      </c>
      <c r="G189" s="50" t="s">
        <v>402</v>
      </c>
      <c r="H189" s="50" t="s">
        <v>402</v>
      </c>
      <c r="I189" s="50" t="s">
        <v>402</v>
      </c>
      <c r="J189" s="50" t="s">
        <v>402</v>
      </c>
      <c r="K189" s="50" t="s">
        <v>402</v>
      </c>
      <c r="L189" s="50" t="s">
        <v>402</v>
      </c>
      <c r="M189" s="50" t="s">
        <v>402</v>
      </c>
      <c r="N189" s="50" t="s">
        <v>402</v>
      </c>
      <c r="O189" s="50" t="s">
        <v>402</v>
      </c>
      <c r="P189" s="50" t="s">
        <v>402</v>
      </c>
      <c r="Q189" s="50" t="s">
        <v>402</v>
      </c>
      <c r="R189" s="50" t="s">
        <v>402</v>
      </c>
      <c r="S189" s="50" t="s">
        <v>402</v>
      </c>
      <c r="T189" s="50" t="s">
        <v>402</v>
      </c>
      <c r="U189" s="50" t="s">
        <v>402</v>
      </c>
      <c r="V189" s="25"/>
      <c r="W189" s="16"/>
      <c r="X189" s="16"/>
      <c r="Y189" s="16"/>
    </row>
    <row r="190" spans="3:25" ht="56.25" x14ac:dyDescent="0.2">
      <c r="C190" s="12" t="s">
        <v>326</v>
      </c>
      <c r="D190" s="3" t="s">
        <v>21</v>
      </c>
      <c r="E190" s="50" t="s">
        <v>402</v>
      </c>
      <c r="F190" s="50" t="s">
        <v>402</v>
      </c>
      <c r="G190" s="50" t="s">
        <v>402</v>
      </c>
      <c r="H190" s="50" t="s">
        <v>402</v>
      </c>
      <c r="I190" s="50" t="s">
        <v>402</v>
      </c>
      <c r="J190" s="50" t="s">
        <v>402</v>
      </c>
      <c r="K190" s="50" t="s">
        <v>402</v>
      </c>
      <c r="L190" s="50" t="s">
        <v>402</v>
      </c>
      <c r="M190" s="50" t="s">
        <v>402</v>
      </c>
      <c r="N190" s="50" t="s">
        <v>402</v>
      </c>
      <c r="O190" s="50" t="s">
        <v>402</v>
      </c>
      <c r="P190" s="50" t="s">
        <v>402</v>
      </c>
      <c r="Q190" s="50" t="s">
        <v>402</v>
      </c>
      <c r="R190" s="50" t="s">
        <v>402</v>
      </c>
      <c r="S190" s="50" t="s">
        <v>402</v>
      </c>
      <c r="T190" s="50" t="s">
        <v>402</v>
      </c>
      <c r="U190" s="50" t="s">
        <v>402</v>
      </c>
      <c r="V190" s="25"/>
      <c r="W190" s="16"/>
      <c r="X190" s="16"/>
      <c r="Y190" s="16"/>
    </row>
    <row r="191" spans="3:25" ht="37.5" hidden="1" customHeight="1" x14ac:dyDescent="0.2">
      <c r="C191" s="12" t="s">
        <v>327</v>
      </c>
      <c r="D191" s="3" t="s">
        <v>21</v>
      </c>
      <c r="E191" s="50" t="s">
        <v>402</v>
      </c>
      <c r="F191" s="50" t="s">
        <v>402</v>
      </c>
      <c r="G191" s="50" t="s">
        <v>402</v>
      </c>
      <c r="H191" s="50" t="s">
        <v>402</v>
      </c>
      <c r="I191" s="50" t="s">
        <v>402</v>
      </c>
      <c r="J191" s="50" t="s">
        <v>402</v>
      </c>
      <c r="K191" s="50" t="s">
        <v>402</v>
      </c>
      <c r="L191" s="50" t="s">
        <v>402</v>
      </c>
      <c r="M191" s="50" t="s">
        <v>402</v>
      </c>
      <c r="N191" s="50" t="s">
        <v>402</v>
      </c>
      <c r="O191" s="50" t="s">
        <v>402</v>
      </c>
      <c r="P191" s="50" t="s">
        <v>402</v>
      </c>
      <c r="Q191" s="50" t="s">
        <v>402</v>
      </c>
      <c r="R191" s="50" t="s">
        <v>402</v>
      </c>
      <c r="S191" s="50" t="s">
        <v>402</v>
      </c>
      <c r="T191" s="50" t="s">
        <v>402</v>
      </c>
      <c r="U191" s="50" t="s">
        <v>402</v>
      </c>
      <c r="V191" s="25"/>
      <c r="W191" s="16"/>
      <c r="X191" s="16"/>
      <c r="Y191" s="16"/>
    </row>
    <row r="192" spans="3:25" ht="37.5" hidden="1" customHeight="1" x14ac:dyDescent="0.2">
      <c r="C192" s="12" t="s">
        <v>328</v>
      </c>
      <c r="D192" s="3" t="s">
        <v>21</v>
      </c>
      <c r="E192" s="50" t="s">
        <v>402</v>
      </c>
      <c r="F192" s="50" t="s">
        <v>402</v>
      </c>
      <c r="G192" s="50" t="s">
        <v>402</v>
      </c>
      <c r="H192" s="50" t="s">
        <v>402</v>
      </c>
      <c r="I192" s="50" t="s">
        <v>402</v>
      </c>
      <c r="J192" s="50" t="s">
        <v>402</v>
      </c>
      <c r="K192" s="50" t="s">
        <v>402</v>
      </c>
      <c r="L192" s="50" t="s">
        <v>402</v>
      </c>
      <c r="M192" s="50" t="s">
        <v>402</v>
      </c>
      <c r="N192" s="50" t="s">
        <v>402</v>
      </c>
      <c r="O192" s="50" t="s">
        <v>402</v>
      </c>
      <c r="P192" s="50" t="s">
        <v>402</v>
      </c>
      <c r="Q192" s="50" t="s">
        <v>402</v>
      </c>
      <c r="R192" s="50" t="s">
        <v>402</v>
      </c>
      <c r="S192" s="50" t="s">
        <v>402</v>
      </c>
      <c r="T192" s="50" t="s">
        <v>402</v>
      </c>
      <c r="U192" s="50" t="s">
        <v>402</v>
      </c>
      <c r="V192" s="25"/>
      <c r="W192" s="16"/>
      <c r="X192" s="16"/>
      <c r="Y192" s="16"/>
    </row>
    <row r="193" spans="3:25" ht="37.5" hidden="1" customHeight="1" x14ac:dyDescent="0.2">
      <c r="C193" s="12" t="s">
        <v>333</v>
      </c>
      <c r="D193" s="3" t="s">
        <v>21</v>
      </c>
      <c r="E193" s="50" t="s">
        <v>402</v>
      </c>
      <c r="F193" s="50" t="s">
        <v>402</v>
      </c>
      <c r="G193" s="50" t="s">
        <v>402</v>
      </c>
      <c r="H193" s="50" t="s">
        <v>402</v>
      </c>
      <c r="I193" s="50" t="s">
        <v>402</v>
      </c>
      <c r="J193" s="50" t="s">
        <v>402</v>
      </c>
      <c r="K193" s="50" t="s">
        <v>402</v>
      </c>
      <c r="L193" s="50" t="s">
        <v>402</v>
      </c>
      <c r="M193" s="50" t="s">
        <v>402</v>
      </c>
      <c r="N193" s="50" t="s">
        <v>402</v>
      </c>
      <c r="O193" s="50" t="s">
        <v>402</v>
      </c>
      <c r="P193" s="50" t="s">
        <v>402</v>
      </c>
      <c r="Q193" s="50" t="s">
        <v>402</v>
      </c>
      <c r="R193" s="50" t="s">
        <v>402</v>
      </c>
      <c r="S193" s="50" t="s">
        <v>402</v>
      </c>
      <c r="T193" s="50" t="s">
        <v>402</v>
      </c>
      <c r="U193" s="50" t="s">
        <v>402</v>
      </c>
      <c r="V193" s="25"/>
      <c r="W193" s="16"/>
      <c r="X193" s="16"/>
      <c r="Y193" s="16"/>
    </row>
    <row r="194" spans="3:25" ht="37.5" hidden="1" customHeight="1" x14ac:dyDescent="0.2">
      <c r="C194" s="17" t="s">
        <v>329</v>
      </c>
      <c r="D194" s="6" t="s">
        <v>32</v>
      </c>
      <c r="E194" s="50" t="s">
        <v>402</v>
      </c>
      <c r="F194" s="50" t="s">
        <v>402</v>
      </c>
      <c r="G194" s="50" t="s">
        <v>402</v>
      </c>
      <c r="H194" s="50" t="s">
        <v>402</v>
      </c>
      <c r="I194" s="50" t="s">
        <v>402</v>
      </c>
      <c r="J194" s="50" t="s">
        <v>402</v>
      </c>
      <c r="K194" s="50" t="s">
        <v>402</v>
      </c>
      <c r="L194" s="50" t="s">
        <v>402</v>
      </c>
      <c r="M194" s="50" t="s">
        <v>402</v>
      </c>
      <c r="N194" s="50" t="s">
        <v>402</v>
      </c>
      <c r="O194" s="50" t="s">
        <v>402</v>
      </c>
      <c r="P194" s="50" t="s">
        <v>402</v>
      </c>
      <c r="Q194" s="50" t="s">
        <v>402</v>
      </c>
      <c r="R194" s="50" t="s">
        <v>402</v>
      </c>
      <c r="S194" s="50" t="s">
        <v>402</v>
      </c>
      <c r="T194" s="50" t="s">
        <v>402</v>
      </c>
      <c r="U194" s="50" t="s">
        <v>402</v>
      </c>
      <c r="V194" s="25"/>
      <c r="W194" s="16"/>
      <c r="X194" s="16"/>
      <c r="Y194" s="16"/>
    </row>
    <row r="195" spans="3:25" ht="18.75" hidden="1" customHeight="1" x14ac:dyDescent="0.2">
      <c r="C195" s="12" t="s">
        <v>33</v>
      </c>
      <c r="D195" s="3" t="s">
        <v>32</v>
      </c>
      <c r="E195" s="50" t="s">
        <v>402</v>
      </c>
      <c r="F195" s="50" t="s">
        <v>402</v>
      </c>
      <c r="G195" s="50" t="s">
        <v>402</v>
      </c>
      <c r="H195" s="50" t="s">
        <v>402</v>
      </c>
      <c r="I195" s="50" t="s">
        <v>402</v>
      </c>
      <c r="J195" s="50" t="s">
        <v>402</v>
      </c>
      <c r="K195" s="50" t="s">
        <v>402</v>
      </c>
      <c r="L195" s="50" t="s">
        <v>402</v>
      </c>
      <c r="M195" s="50" t="s">
        <v>402</v>
      </c>
      <c r="N195" s="50" t="s">
        <v>402</v>
      </c>
      <c r="O195" s="50" t="s">
        <v>402</v>
      </c>
      <c r="P195" s="50" t="s">
        <v>402</v>
      </c>
      <c r="Q195" s="50" t="s">
        <v>402</v>
      </c>
      <c r="R195" s="50" t="s">
        <v>402</v>
      </c>
      <c r="S195" s="50" t="s">
        <v>402</v>
      </c>
      <c r="T195" s="50" t="s">
        <v>402</v>
      </c>
      <c r="U195" s="50" t="s">
        <v>402</v>
      </c>
      <c r="V195" s="25"/>
      <c r="W195" s="16"/>
      <c r="X195" s="16"/>
      <c r="Y195" s="16"/>
    </row>
    <row r="196" spans="3:25" ht="18.75" hidden="1" customHeight="1" x14ac:dyDescent="0.2">
      <c r="C196" s="12" t="s">
        <v>330</v>
      </c>
      <c r="D196" s="3" t="s">
        <v>32</v>
      </c>
      <c r="E196" s="50" t="s">
        <v>402</v>
      </c>
      <c r="F196" s="50" t="s">
        <v>402</v>
      </c>
      <c r="G196" s="50" t="s">
        <v>402</v>
      </c>
      <c r="H196" s="50" t="s">
        <v>402</v>
      </c>
      <c r="I196" s="50" t="s">
        <v>402</v>
      </c>
      <c r="J196" s="50" t="s">
        <v>402</v>
      </c>
      <c r="K196" s="50" t="s">
        <v>402</v>
      </c>
      <c r="L196" s="50" t="s">
        <v>402</v>
      </c>
      <c r="M196" s="50" t="s">
        <v>402</v>
      </c>
      <c r="N196" s="50" t="s">
        <v>402</v>
      </c>
      <c r="O196" s="50" t="s">
        <v>402</v>
      </c>
      <c r="P196" s="50" t="s">
        <v>402</v>
      </c>
      <c r="Q196" s="50" t="s">
        <v>402</v>
      </c>
      <c r="R196" s="50" t="s">
        <v>402</v>
      </c>
      <c r="S196" s="50" t="s">
        <v>402</v>
      </c>
      <c r="T196" s="50" t="s">
        <v>402</v>
      </c>
      <c r="U196" s="50" t="s">
        <v>402</v>
      </c>
      <c r="V196" s="25"/>
      <c r="W196" s="16"/>
      <c r="X196" s="16"/>
      <c r="Y196" s="16"/>
    </row>
    <row r="197" spans="3:25" ht="37.5" hidden="1" customHeight="1" x14ac:dyDescent="0.2">
      <c r="C197" s="12" t="s">
        <v>335</v>
      </c>
      <c r="D197" s="3" t="s">
        <v>32</v>
      </c>
      <c r="E197" s="50" t="s">
        <v>402</v>
      </c>
      <c r="F197" s="50" t="s">
        <v>402</v>
      </c>
      <c r="G197" s="50" t="s">
        <v>402</v>
      </c>
      <c r="H197" s="50" t="s">
        <v>402</v>
      </c>
      <c r="I197" s="50" t="s">
        <v>402</v>
      </c>
      <c r="J197" s="50" t="s">
        <v>402</v>
      </c>
      <c r="K197" s="50" t="s">
        <v>402</v>
      </c>
      <c r="L197" s="50" t="s">
        <v>402</v>
      </c>
      <c r="M197" s="50" t="s">
        <v>402</v>
      </c>
      <c r="N197" s="50" t="s">
        <v>402</v>
      </c>
      <c r="O197" s="50" t="s">
        <v>402</v>
      </c>
      <c r="P197" s="50" t="s">
        <v>402</v>
      </c>
      <c r="Q197" s="50" t="s">
        <v>402</v>
      </c>
      <c r="R197" s="50" t="s">
        <v>402</v>
      </c>
      <c r="S197" s="50" t="s">
        <v>402</v>
      </c>
      <c r="T197" s="50" t="s">
        <v>402</v>
      </c>
      <c r="U197" s="50" t="s">
        <v>402</v>
      </c>
      <c r="V197" s="25"/>
      <c r="W197" s="16"/>
      <c r="X197" s="16"/>
      <c r="Y197" s="16"/>
    </row>
    <row r="198" spans="3:25" ht="18.75" x14ac:dyDescent="0.2">
      <c r="C198" s="12" t="s">
        <v>336</v>
      </c>
      <c r="D198" s="3" t="s">
        <v>32</v>
      </c>
      <c r="E198" s="50" t="s">
        <v>402</v>
      </c>
      <c r="F198" s="50" t="s">
        <v>402</v>
      </c>
      <c r="G198" s="50" t="s">
        <v>402</v>
      </c>
      <c r="H198" s="50" t="s">
        <v>402</v>
      </c>
      <c r="I198" s="50" t="s">
        <v>402</v>
      </c>
      <c r="J198" s="50" t="s">
        <v>402</v>
      </c>
      <c r="K198" s="50" t="s">
        <v>402</v>
      </c>
      <c r="L198" s="50" t="s">
        <v>402</v>
      </c>
      <c r="M198" s="50" t="s">
        <v>402</v>
      </c>
      <c r="N198" s="50" t="s">
        <v>402</v>
      </c>
      <c r="O198" s="50" t="s">
        <v>402</v>
      </c>
      <c r="P198" s="50" t="s">
        <v>402</v>
      </c>
      <c r="Q198" s="50" t="s">
        <v>402</v>
      </c>
      <c r="R198" s="50" t="s">
        <v>402</v>
      </c>
      <c r="S198" s="50" t="s">
        <v>402</v>
      </c>
      <c r="T198" s="50" t="s">
        <v>402</v>
      </c>
      <c r="U198" s="50" t="s">
        <v>402</v>
      </c>
      <c r="V198" s="25"/>
      <c r="W198" s="16"/>
      <c r="X198" s="16"/>
      <c r="Y198" s="16"/>
    </row>
    <row r="199" spans="3:25" ht="18.75" customHeight="1" x14ac:dyDescent="0.2">
      <c r="C199" s="12" t="s">
        <v>334</v>
      </c>
      <c r="D199" s="3" t="s">
        <v>32</v>
      </c>
      <c r="E199" s="50" t="s">
        <v>402</v>
      </c>
      <c r="F199" s="50" t="s">
        <v>402</v>
      </c>
      <c r="G199" s="50" t="s">
        <v>402</v>
      </c>
      <c r="H199" s="50" t="s">
        <v>402</v>
      </c>
      <c r="I199" s="50" t="s">
        <v>402</v>
      </c>
      <c r="J199" s="50" t="s">
        <v>402</v>
      </c>
      <c r="K199" s="50" t="s">
        <v>402</v>
      </c>
      <c r="L199" s="50" t="s">
        <v>402</v>
      </c>
      <c r="M199" s="50" t="s">
        <v>402</v>
      </c>
      <c r="N199" s="50" t="s">
        <v>402</v>
      </c>
      <c r="O199" s="50" t="s">
        <v>402</v>
      </c>
      <c r="P199" s="50" t="s">
        <v>402</v>
      </c>
      <c r="Q199" s="50" t="s">
        <v>402</v>
      </c>
      <c r="R199" s="50" t="s">
        <v>402</v>
      </c>
      <c r="S199" s="50" t="s">
        <v>402</v>
      </c>
      <c r="T199" s="50" t="s">
        <v>402</v>
      </c>
      <c r="U199" s="50" t="s">
        <v>402</v>
      </c>
      <c r="V199" s="25"/>
      <c r="W199" s="16"/>
      <c r="X199" s="16"/>
      <c r="Y199" s="16"/>
    </row>
    <row r="200" spans="3:25" ht="56.25" x14ac:dyDescent="0.2">
      <c r="C200" s="12" t="s">
        <v>342</v>
      </c>
      <c r="D200" s="3" t="s">
        <v>32</v>
      </c>
      <c r="E200" s="50" t="s">
        <v>402</v>
      </c>
      <c r="F200" s="50" t="s">
        <v>402</v>
      </c>
      <c r="G200" s="50" t="s">
        <v>402</v>
      </c>
      <c r="H200" s="50" t="s">
        <v>402</v>
      </c>
      <c r="I200" s="50" t="s">
        <v>402</v>
      </c>
      <c r="J200" s="50" t="s">
        <v>402</v>
      </c>
      <c r="K200" s="50" t="s">
        <v>402</v>
      </c>
      <c r="L200" s="50" t="s">
        <v>402</v>
      </c>
      <c r="M200" s="50" t="s">
        <v>402</v>
      </c>
      <c r="N200" s="50" t="s">
        <v>402</v>
      </c>
      <c r="O200" s="50" t="s">
        <v>402</v>
      </c>
      <c r="P200" s="50" t="s">
        <v>402</v>
      </c>
      <c r="Q200" s="50" t="s">
        <v>402</v>
      </c>
      <c r="R200" s="50" t="s">
        <v>402</v>
      </c>
      <c r="S200" s="50" t="s">
        <v>402</v>
      </c>
      <c r="T200" s="50" t="s">
        <v>402</v>
      </c>
      <c r="U200" s="50" t="s">
        <v>402</v>
      </c>
      <c r="V200" s="25"/>
      <c r="W200" s="16"/>
      <c r="X200" s="16"/>
      <c r="Y200" s="16"/>
    </row>
    <row r="201" spans="3:25" ht="18.75" hidden="1" x14ac:dyDescent="0.2">
      <c r="C201" s="12" t="s">
        <v>337</v>
      </c>
      <c r="D201" s="3" t="s">
        <v>34</v>
      </c>
      <c r="E201" s="50" t="s">
        <v>402</v>
      </c>
      <c r="F201" s="50" t="s">
        <v>402</v>
      </c>
      <c r="G201" s="50" t="s">
        <v>402</v>
      </c>
      <c r="H201" s="50" t="s">
        <v>402</v>
      </c>
      <c r="I201" s="50" t="s">
        <v>402</v>
      </c>
      <c r="J201" s="50" t="s">
        <v>402</v>
      </c>
      <c r="K201" s="50" t="s">
        <v>402</v>
      </c>
      <c r="L201" s="50" t="s">
        <v>402</v>
      </c>
      <c r="M201" s="50" t="s">
        <v>402</v>
      </c>
      <c r="N201" s="50" t="s">
        <v>402</v>
      </c>
      <c r="O201" s="50" t="s">
        <v>402</v>
      </c>
      <c r="P201" s="50" t="s">
        <v>402</v>
      </c>
      <c r="Q201" s="50" t="s">
        <v>402</v>
      </c>
      <c r="R201" s="50" t="s">
        <v>402</v>
      </c>
      <c r="S201" s="50" t="s">
        <v>402</v>
      </c>
      <c r="T201" s="50" t="s">
        <v>402</v>
      </c>
      <c r="U201" s="50" t="s">
        <v>402</v>
      </c>
      <c r="V201" s="25"/>
      <c r="W201" s="16"/>
      <c r="X201" s="16"/>
      <c r="Y201" s="16"/>
    </row>
    <row r="202" spans="3:25" ht="18.75" hidden="1" x14ac:dyDescent="0.2">
      <c r="C202" s="12" t="s">
        <v>338</v>
      </c>
      <c r="D202" s="3" t="s">
        <v>25</v>
      </c>
      <c r="E202" s="50" t="s">
        <v>402</v>
      </c>
      <c r="F202" s="50" t="s">
        <v>402</v>
      </c>
      <c r="G202" s="50" t="s">
        <v>402</v>
      </c>
      <c r="H202" s="50" t="s">
        <v>402</v>
      </c>
      <c r="I202" s="50" t="s">
        <v>402</v>
      </c>
      <c r="J202" s="50" t="s">
        <v>402</v>
      </c>
      <c r="K202" s="50" t="s">
        <v>402</v>
      </c>
      <c r="L202" s="50" t="s">
        <v>402</v>
      </c>
      <c r="M202" s="50" t="s">
        <v>402</v>
      </c>
      <c r="N202" s="50" t="s">
        <v>402</v>
      </c>
      <c r="O202" s="50" t="s">
        <v>402</v>
      </c>
      <c r="P202" s="50" t="s">
        <v>402</v>
      </c>
      <c r="Q202" s="50" t="s">
        <v>402</v>
      </c>
      <c r="R202" s="50" t="s">
        <v>402</v>
      </c>
      <c r="S202" s="50" t="s">
        <v>402</v>
      </c>
      <c r="T202" s="50" t="s">
        <v>402</v>
      </c>
      <c r="U202" s="50" t="s">
        <v>402</v>
      </c>
      <c r="V202" s="25"/>
      <c r="W202" s="16"/>
      <c r="X202" s="16"/>
      <c r="Y202" s="16"/>
    </row>
    <row r="203" spans="3:25" ht="18.75" hidden="1" x14ac:dyDescent="0.2">
      <c r="C203" s="12" t="s">
        <v>35</v>
      </c>
      <c r="D203" s="3" t="s">
        <v>36</v>
      </c>
      <c r="E203" s="50" t="s">
        <v>402</v>
      </c>
      <c r="F203" s="50" t="s">
        <v>402</v>
      </c>
      <c r="G203" s="50" t="s">
        <v>402</v>
      </c>
      <c r="H203" s="50" t="s">
        <v>402</v>
      </c>
      <c r="I203" s="50" t="s">
        <v>402</v>
      </c>
      <c r="J203" s="50" t="s">
        <v>402</v>
      </c>
      <c r="K203" s="50" t="s">
        <v>402</v>
      </c>
      <c r="L203" s="50" t="s">
        <v>402</v>
      </c>
      <c r="M203" s="50" t="s">
        <v>402</v>
      </c>
      <c r="N203" s="50" t="s">
        <v>402</v>
      </c>
      <c r="O203" s="50" t="s">
        <v>402</v>
      </c>
      <c r="P203" s="50" t="s">
        <v>402</v>
      </c>
      <c r="Q203" s="50" t="s">
        <v>402</v>
      </c>
      <c r="R203" s="50" t="s">
        <v>402</v>
      </c>
      <c r="S203" s="50" t="s">
        <v>402</v>
      </c>
      <c r="T203" s="50" t="s">
        <v>402</v>
      </c>
      <c r="U203" s="50" t="s">
        <v>402</v>
      </c>
      <c r="V203" s="25"/>
      <c r="W203" s="16"/>
      <c r="X203" s="16"/>
      <c r="Y203" s="16"/>
    </row>
    <row r="204" spans="3:25" ht="75.599999999999994" customHeight="1" x14ac:dyDescent="0.2">
      <c r="C204" s="18" t="s">
        <v>347</v>
      </c>
      <c r="D204" s="3" t="s">
        <v>26</v>
      </c>
      <c r="E204" s="50" t="s">
        <v>402</v>
      </c>
      <c r="F204" s="50" t="s">
        <v>402</v>
      </c>
      <c r="G204" s="50" t="s">
        <v>402</v>
      </c>
      <c r="H204" s="50" t="s">
        <v>402</v>
      </c>
      <c r="I204" s="50" t="s">
        <v>402</v>
      </c>
      <c r="J204" s="50" t="s">
        <v>402</v>
      </c>
      <c r="K204" s="50" t="s">
        <v>402</v>
      </c>
      <c r="L204" s="50" t="s">
        <v>402</v>
      </c>
      <c r="M204" s="50" t="s">
        <v>402</v>
      </c>
      <c r="N204" s="50" t="s">
        <v>402</v>
      </c>
      <c r="O204" s="50" t="s">
        <v>402</v>
      </c>
      <c r="P204" s="50" t="s">
        <v>402</v>
      </c>
      <c r="Q204" s="50" t="s">
        <v>402</v>
      </c>
      <c r="R204" s="50" t="s">
        <v>402</v>
      </c>
      <c r="S204" s="50" t="s">
        <v>402</v>
      </c>
      <c r="T204" s="50" t="s">
        <v>402</v>
      </c>
      <c r="U204" s="50" t="s">
        <v>402</v>
      </c>
      <c r="V204" s="25"/>
      <c r="W204" s="16"/>
      <c r="X204" s="16"/>
      <c r="Y204" s="16"/>
    </row>
    <row r="205" spans="3:25" ht="18.75" hidden="1" x14ac:dyDescent="0.2">
      <c r="C205" s="12" t="s">
        <v>37</v>
      </c>
      <c r="D205" s="3" t="s">
        <v>21</v>
      </c>
      <c r="E205" s="50" t="s">
        <v>402</v>
      </c>
      <c r="F205" s="50" t="s">
        <v>402</v>
      </c>
      <c r="G205" s="50" t="s">
        <v>402</v>
      </c>
      <c r="H205" s="50" t="s">
        <v>402</v>
      </c>
      <c r="I205" s="50" t="s">
        <v>402</v>
      </c>
      <c r="J205" s="50" t="s">
        <v>402</v>
      </c>
      <c r="K205" s="50" t="s">
        <v>402</v>
      </c>
      <c r="L205" s="50" t="s">
        <v>402</v>
      </c>
      <c r="M205" s="50" t="s">
        <v>402</v>
      </c>
      <c r="N205" s="50" t="s">
        <v>402</v>
      </c>
      <c r="O205" s="50" t="s">
        <v>402</v>
      </c>
      <c r="P205" s="50" t="s">
        <v>402</v>
      </c>
      <c r="Q205" s="50" t="s">
        <v>402</v>
      </c>
      <c r="R205" s="50" t="s">
        <v>402</v>
      </c>
      <c r="S205" s="50" t="s">
        <v>402</v>
      </c>
      <c r="T205" s="50" t="s">
        <v>402</v>
      </c>
      <c r="U205" s="50" t="s">
        <v>402</v>
      </c>
      <c r="V205" s="25"/>
      <c r="W205" s="16"/>
      <c r="X205" s="16"/>
      <c r="Y205" s="16"/>
    </row>
    <row r="206" spans="3:25" ht="18.75" hidden="1" x14ac:dyDescent="0.2">
      <c r="C206" s="12" t="s">
        <v>38</v>
      </c>
      <c r="D206" s="3" t="s">
        <v>28</v>
      </c>
      <c r="E206" s="50" t="s">
        <v>402</v>
      </c>
      <c r="F206" s="50" t="s">
        <v>402</v>
      </c>
      <c r="G206" s="50" t="s">
        <v>402</v>
      </c>
      <c r="H206" s="50" t="s">
        <v>402</v>
      </c>
      <c r="I206" s="50" t="s">
        <v>402</v>
      </c>
      <c r="J206" s="50" t="s">
        <v>402</v>
      </c>
      <c r="K206" s="50" t="s">
        <v>402</v>
      </c>
      <c r="L206" s="50" t="s">
        <v>402</v>
      </c>
      <c r="M206" s="50" t="s">
        <v>402</v>
      </c>
      <c r="N206" s="50" t="s">
        <v>402</v>
      </c>
      <c r="O206" s="50" t="s">
        <v>402</v>
      </c>
      <c r="P206" s="50" t="s">
        <v>402</v>
      </c>
      <c r="Q206" s="50" t="s">
        <v>402</v>
      </c>
      <c r="R206" s="50" t="s">
        <v>402</v>
      </c>
      <c r="S206" s="50" t="s">
        <v>402</v>
      </c>
      <c r="T206" s="50" t="s">
        <v>402</v>
      </c>
      <c r="U206" s="50" t="s">
        <v>402</v>
      </c>
      <c r="V206" s="25"/>
      <c r="W206" s="16"/>
      <c r="X206" s="16"/>
      <c r="Y206" s="16"/>
    </row>
    <row r="207" spans="3:25" ht="18.75" hidden="1" x14ac:dyDescent="0.2">
      <c r="C207" s="12" t="s">
        <v>39</v>
      </c>
      <c r="D207" s="3" t="s">
        <v>28</v>
      </c>
      <c r="E207" s="50" t="s">
        <v>402</v>
      </c>
      <c r="F207" s="50" t="s">
        <v>402</v>
      </c>
      <c r="G207" s="50" t="s">
        <v>402</v>
      </c>
      <c r="H207" s="50" t="s">
        <v>402</v>
      </c>
      <c r="I207" s="50" t="s">
        <v>402</v>
      </c>
      <c r="J207" s="50" t="s">
        <v>402</v>
      </c>
      <c r="K207" s="50" t="s">
        <v>402</v>
      </c>
      <c r="L207" s="50" t="s">
        <v>402</v>
      </c>
      <c r="M207" s="50" t="s">
        <v>402</v>
      </c>
      <c r="N207" s="50" t="s">
        <v>402</v>
      </c>
      <c r="O207" s="50" t="s">
        <v>402</v>
      </c>
      <c r="P207" s="50" t="s">
        <v>402</v>
      </c>
      <c r="Q207" s="50" t="s">
        <v>402</v>
      </c>
      <c r="R207" s="50" t="s">
        <v>402</v>
      </c>
      <c r="S207" s="50" t="s">
        <v>402</v>
      </c>
      <c r="T207" s="50" t="s">
        <v>402</v>
      </c>
      <c r="U207" s="50" t="s">
        <v>402</v>
      </c>
      <c r="V207" s="25"/>
      <c r="W207" s="16"/>
      <c r="X207" s="16"/>
      <c r="Y207" s="16"/>
    </row>
    <row r="208" spans="3:25" ht="18.75" hidden="1" x14ac:dyDescent="0.2">
      <c r="C208" s="12" t="s">
        <v>40</v>
      </c>
      <c r="D208" s="3" t="s">
        <v>21</v>
      </c>
      <c r="E208" s="50" t="s">
        <v>402</v>
      </c>
      <c r="F208" s="50" t="s">
        <v>402</v>
      </c>
      <c r="G208" s="50" t="s">
        <v>402</v>
      </c>
      <c r="H208" s="50" t="s">
        <v>402</v>
      </c>
      <c r="I208" s="50" t="s">
        <v>402</v>
      </c>
      <c r="J208" s="50" t="s">
        <v>402</v>
      </c>
      <c r="K208" s="50" t="s">
        <v>402</v>
      </c>
      <c r="L208" s="50" t="s">
        <v>402</v>
      </c>
      <c r="M208" s="50" t="s">
        <v>402</v>
      </c>
      <c r="N208" s="50" t="s">
        <v>402</v>
      </c>
      <c r="O208" s="50" t="s">
        <v>402</v>
      </c>
      <c r="P208" s="50" t="s">
        <v>402</v>
      </c>
      <c r="Q208" s="50" t="s">
        <v>402</v>
      </c>
      <c r="R208" s="50" t="s">
        <v>402</v>
      </c>
      <c r="S208" s="50" t="s">
        <v>402</v>
      </c>
      <c r="T208" s="50" t="s">
        <v>402</v>
      </c>
      <c r="U208" s="50" t="s">
        <v>402</v>
      </c>
      <c r="V208" s="25"/>
      <c r="W208" s="16"/>
      <c r="X208" s="16"/>
      <c r="Y208" s="16"/>
    </row>
    <row r="209" spans="3:25" ht="18.75" hidden="1" x14ac:dyDescent="0.2">
      <c r="C209" s="12" t="s">
        <v>41</v>
      </c>
      <c r="D209" s="3" t="s">
        <v>28</v>
      </c>
      <c r="E209" s="50" t="s">
        <v>402</v>
      </c>
      <c r="F209" s="50" t="s">
        <v>402</v>
      </c>
      <c r="G209" s="50" t="s">
        <v>402</v>
      </c>
      <c r="H209" s="50" t="s">
        <v>402</v>
      </c>
      <c r="I209" s="50" t="s">
        <v>402</v>
      </c>
      <c r="J209" s="50" t="s">
        <v>402</v>
      </c>
      <c r="K209" s="50" t="s">
        <v>402</v>
      </c>
      <c r="L209" s="50" t="s">
        <v>402</v>
      </c>
      <c r="M209" s="50" t="s">
        <v>402</v>
      </c>
      <c r="N209" s="50" t="s">
        <v>402</v>
      </c>
      <c r="O209" s="50" t="s">
        <v>402</v>
      </c>
      <c r="P209" s="50" t="s">
        <v>402</v>
      </c>
      <c r="Q209" s="50" t="s">
        <v>402</v>
      </c>
      <c r="R209" s="50" t="s">
        <v>402</v>
      </c>
      <c r="S209" s="50" t="s">
        <v>402</v>
      </c>
      <c r="T209" s="50" t="s">
        <v>402</v>
      </c>
      <c r="U209" s="50" t="s">
        <v>402</v>
      </c>
      <c r="V209" s="25"/>
      <c r="W209" s="16"/>
      <c r="X209" s="16"/>
      <c r="Y209" s="16"/>
    </row>
    <row r="210" spans="3:25" ht="43.5" hidden="1" customHeight="1" x14ac:dyDescent="0.2">
      <c r="C210" s="18" t="s">
        <v>344</v>
      </c>
      <c r="D210" s="3" t="s">
        <v>42</v>
      </c>
      <c r="E210" s="50" t="s">
        <v>402</v>
      </c>
      <c r="F210" s="50" t="s">
        <v>402</v>
      </c>
      <c r="G210" s="50" t="s">
        <v>402</v>
      </c>
      <c r="H210" s="50" t="s">
        <v>402</v>
      </c>
      <c r="I210" s="50" t="s">
        <v>402</v>
      </c>
      <c r="J210" s="50" t="s">
        <v>402</v>
      </c>
      <c r="K210" s="50" t="s">
        <v>402</v>
      </c>
      <c r="L210" s="50" t="s">
        <v>402</v>
      </c>
      <c r="M210" s="50" t="s">
        <v>402</v>
      </c>
      <c r="N210" s="50" t="s">
        <v>402</v>
      </c>
      <c r="O210" s="50" t="s">
        <v>402</v>
      </c>
      <c r="P210" s="50" t="s">
        <v>402</v>
      </c>
      <c r="Q210" s="50" t="s">
        <v>402</v>
      </c>
      <c r="R210" s="50" t="s">
        <v>402</v>
      </c>
      <c r="S210" s="50" t="s">
        <v>402</v>
      </c>
      <c r="T210" s="50" t="s">
        <v>402</v>
      </c>
      <c r="U210" s="50" t="s">
        <v>402</v>
      </c>
      <c r="V210" s="25"/>
      <c r="W210" s="16"/>
      <c r="X210" s="16"/>
      <c r="Y210" s="16"/>
    </row>
    <row r="211" spans="3:25" ht="18.75" hidden="1" x14ac:dyDescent="0.2">
      <c r="C211" s="12" t="s">
        <v>43</v>
      </c>
      <c r="D211" s="3" t="s">
        <v>44</v>
      </c>
      <c r="E211" s="50" t="s">
        <v>402</v>
      </c>
      <c r="F211" s="50" t="s">
        <v>402</v>
      </c>
      <c r="G211" s="50" t="s">
        <v>402</v>
      </c>
      <c r="H211" s="50" t="s">
        <v>402</v>
      </c>
      <c r="I211" s="50" t="s">
        <v>402</v>
      </c>
      <c r="J211" s="50" t="s">
        <v>402</v>
      </c>
      <c r="K211" s="50" t="s">
        <v>402</v>
      </c>
      <c r="L211" s="50" t="s">
        <v>402</v>
      </c>
      <c r="M211" s="50" t="s">
        <v>402</v>
      </c>
      <c r="N211" s="50" t="s">
        <v>402</v>
      </c>
      <c r="O211" s="50" t="s">
        <v>402</v>
      </c>
      <c r="P211" s="50" t="s">
        <v>402</v>
      </c>
      <c r="Q211" s="50" t="s">
        <v>402</v>
      </c>
      <c r="R211" s="50" t="s">
        <v>402</v>
      </c>
      <c r="S211" s="50" t="s">
        <v>402</v>
      </c>
      <c r="T211" s="50" t="s">
        <v>402</v>
      </c>
      <c r="U211" s="50" t="s">
        <v>402</v>
      </c>
      <c r="V211" s="25"/>
      <c r="W211" s="16"/>
      <c r="X211" s="16"/>
      <c r="Y211" s="16"/>
    </row>
    <row r="212" spans="3:25" ht="36" hidden="1" customHeight="1" x14ac:dyDescent="0.2">
      <c r="C212" s="18" t="s">
        <v>345</v>
      </c>
      <c r="D212" s="3" t="s">
        <v>21</v>
      </c>
      <c r="E212" s="50" t="s">
        <v>402</v>
      </c>
      <c r="F212" s="50" t="s">
        <v>402</v>
      </c>
      <c r="G212" s="50" t="s">
        <v>402</v>
      </c>
      <c r="H212" s="50" t="s">
        <v>402</v>
      </c>
      <c r="I212" s="50" t="s">
        <v>402</v>
      </c>
      <c r="J212" s="50" t="s">
        <v>402</v>
      </c>
      <c r="K212" s="50" t="s">
        <v>402</v>
      </c>
      <c r="L212" s="50" t="s">
        <v>402</v>
      </c>
      <c r="M212" s="50" t="s">
        <v>402</v>
      </c>
      <c r="N212" s="50" t="s">
        <v>402</v>
      </c>
      <c r="O212" s="50" t="s">
        <v>402</v>
      </c>
      <c r="P212" s="50" t="s">
        <v>402</v>
      </c>
      <c r="Q212" s="50" t="s">
        <v>402</v>
      </c>
      <c r="R212" s="50" t="s">
        <v>402</v>
      </c>
      <c r="S212" s="50" t="s">
        <v>402</v>
      </c>
      <c r="T212" s="50" t="s">
        <v>402</v>
      </c>
      <c r="U212" s="50" t="s">
        <v>402</v>
      </c>
      <c r="V212" s="25"/>
      <c r="W212" s="16"/>
      <c r="X212" s="16"/>
      <c r="Y212" s="16"/>
    </row>
    <row r="213" spans="3:25" ht="37.5" hidden="1" x14ac:dyDescent="0.2">
      <c r="C213" s="13" t="s">
        <v>45</v>
      </c>
      <c r="D213" s="3" t="s">
        <v>46</v>
      </c>
      <c r="E213" s="50" t="s">
        <v>402</v>
      </c>
      <c r="F213" s="50" t="s">
        <v>402</v>
      </c>
      <c r="G213" s="50" t="s">
        <v>402</v>
      </c>
      <c r="H213" s="50" t="s">
        <v>402</v>
      </c>
      <c r="I213" s="50" t="s">
        <v>402</v>
      </c>
      <c r="J213" s="50" t="s">
        <v>402</v>
      </c>
      <c r="K213" s="50" t="s">
        <v>402</v>
      </c>
      <c r="L213" s="50" t="s">
        <v>402</v>
      </c>
      <c r="M213" s="50" t="s">
        <v>402</v>
      </c>
      <c r="N213" s="50" t="s">
        <v>402</v>
      </c>
      <c r="O213" s="50" t="s">
        <v>402</v>
      </c>
      <c r="P213" s="50" t="s">
        <v>402</v>
      </c>
      <c r="Q213" s="50" t="s">
        <v>402</v>
      </c>
      <c r="R213" s="50" t="s">
        <v>402</v>
      </c>
      <c r="S213" s="50" t="s">
        <v>402</v>
      </c>
      <c r="T213" s="50" t="s">
        <v>402</v>
      </c>
      <c r="U213" s="50" t="s">
        <v>402</v>
      </c>
      <c r="V213" s="25"/>
      <c r="W213" s="16"/>
      <c r="X213" s="16"/>
      <c r="Y213" s="16"/>
    </row>
    <row r="214" spans="3:25" ht="18.75" hidden="1" x14ac:dyDescent="0.2">
      <c r="C214" s="12" t="s">
        <v>346</v>
      </c>
      <c r="D214" s="3" t="s">
        <v>28</v>
      </c>
      <c r="E214" s="50" t="s">
        <v>402</v>
      </c>
      <c r="F214" s="50" t="s">
        <v>402</v>
      </c>
      <c r="G214" s="50" t="s">
        <v>402</v>
      </c>
      <c r="H214" s="50" t="s">
        <v>402</v>
      </c>
      <c r="I214" s="50" t="s">
        <v>402</v>
      </c>
      <c r="J214" s="50" t="s">
        <v>402</v>
      </c>
      <c r="K214" s="50" t="s">
        <v>402</v>
      </c>
      <c r="L214" s="50" t="s">
        <v>402</v>
      </c>
      <c r="M214" s="50" t="s">
        <v>402</v>
      </c>
      <c r="N214" s="50" t="s">
        <v>402</v>
      </c>
      <c r="O214" s="50" t="s">
        <v>402</v>
      </c>
      <c r="P214" s="50" t="s">
        <v>402</v>
      </c>
      <c r="Q214" s="50" t="s">
        <v>402</v>
      </c>
      <c r="R214" s="50" t="s">
        <v>402</v>
      </c>
      <c r="S214" s="50" t="s">
        <v>402</v>
      </c>
      <c r="T214" s="50" t="s">
        <v>402</v>
      </c>
      <c r="U214" s="50" t="s">
        <v>402</v>
      </c>
      <c r="V214" s="25"/>
      <c r="W214" s="16"/>
      <c r="X214" s="16"/>
      <c r="Y214" s="16"/>
    </row>
    <row r="215" spans="3:25" ht="18.75" hidden="1" x14ac:dyDescent="0.2">
      <c r="C215" s="13" t="s">
        <v>339</v>
      </c>
      <c r="D215" s="3" t="s">
        <v>20</v>
      </c>
      <c r="E215" s="50" t="s">
        <v>402</v>
      </c>
      <c r="F215" s="50" t="s">
        <v>402</v>
      </c>
      <c r="G215" s="50" t="s">
        <v>402</v>
      </c>
      <c r="H215" s="50" t="s">
        <v>402</v>
      </c>
      <c r="I215" s="50" t="s">
        <v>402</v>
      </c>
      <c r="J215" s="50" t="s">
        <v>402</v>
      </c>
      <c r="K215" s="50" t="s">
        <v>402</v>
      </c>
      <c r="L215" s="50" t="s">
        <v>402</v>
      </c>
      <c r="M215" s="50" t="s">
        <v>402</v>
      </c>
      <c r="N215" s="50" t="s">
        <v>402</v>
      </c>
      <c r="O215" s="50" t="s">
        <v>402</v>
      </c>
      <c r="P215" s="50" t="s">
        <v>402</v>
      </c>
      <c r="Q215" s="50" t="s">
        <v>402</v>
      </c>
      <c r="R215" s="50" t="s">
        <v>402</v>
      </c>
      <c r="S215" s="50" t="s">
        <v>402</v>
      </c>
      <c r="T215" s="50" t="s">
        <v>402</v>
      </c>
      <c r="U215" s="50" t="s">
        <v>402</v>
      </c>
      <c r="V215" s="25"/>
      <c r="W215" s="16"/>
      <c r="X215" s="16"/>
      <c r="Y215" s="16"/>
    </row>
    <row r="216" spans="3:25" ht="75" hidden="1" x14ac:dyDescent="0.2">
      <c r="C216" s="13" t="s">
        <v>340</v>
      </c>
      <c r="D216" s="3" t="s">
        <v>47</v>
      </c>
      <c r="E216" s="50" t="s">
        <v>402</v>
      </c>
      <c r="F216" s="50" t="s">
        <v>402</v>
      </c>
      <c r="G216" s="50" t="s">
        <v>402</v>
      </c>
      <c r="H216" s="50" t="s">
        <v>402</v>
      </c>
      <c r="I216" s="50" t="s">
        <v>402</v>
      </c>
      <c r="J216" s="50" t="s">
        <v>402</v>
      </c>
      <c r="K216" s="50" t="s">
        <v>402</v>
      </c>
      <c r="L216" s="50" t="s">
        <v>402</v>
      </c>
      <c r="M216" s="50" t="s">
        <v>402</v>
      </c>
      <c r="N216" s="50" t="s">
        <v>402</v>
      </c>
      <c r="O216" s="50" t="s">
        <v>402</v>
      </c>
      <c r="P216" s="50" t="s">
        <v>402</v>
      </c>
      <c r="Q216" s="50" t="s">
        <v>402</v>
      </c>
      <c r="R216" s="50" t="s">
        <v>402</v>
      </c>
      <c r="S216" s="50" t="s">
        <v>402</v>
      </c>
      <c r="T216" s="50" t="s">
        <v>402</v>
      </c>
      <c r="U216" s="50" t="s">
        <v>402</v>
      </c>
      <c r="V216" s="25"/>
      <c r="W216" s="16"/>
      <c r="X216" s="16"/>
      <c r="Y216" s="16"/>
    </row>
    <row r="217" spans="3:25" ht="18.75" hidden="1" x14ac:dyDescent="0.2">
      <c r="C217" s="12" t="s">
        <v>48</v>
      </c>
      <c r="D217" s="3" t="s">
        <v>47</v>
      </c>
      <c r="E217" s="50" t="s">
        <v>402</v>
      </c>
      <c r="F217" s="50" t="s">
        <v>402</v>
      </c>
      <c r="G217" s="50" t="s">
        <v>402</v>
      </c>
      <c r="H217" s="50" t="s">
        <v>402</v>
      </c>
      <c r="I217" s="50" t="s">
        <v>402</v>
      </c>
      <c r="J217" s="50" t="s">
        <v>402</v>
      </c>
      <c r="K217" s="50" t="s">
        <v>402</v>
      </c>
      <c r="L217" s="50" t="s">
        <v>402</v>
      </c>
      <c r="M217" s="50" t="s">
        <v>402</v>
      </c>
      <c r="N217" s="50" t="s">
        <v>402</v>
      </c>
      <c r="O217" s="50" t="s">
        <v>402</v>
      </c>
      <c r="P217" s="50" t="s">
        <v>402</v>
      </c>
      <c r="Q217" s="50" t="s">
        <v>402</v>
      </c>
      <c r="R217" s="50" t="s">
        <v>402</v>
      </c>
      <c r="S217" s="50" t="s">
        <v>402</v>
      </c>
      <c r="T217" s="50" t="s">
        <v>402</v>
      </c>
      <c r="U217" s="50" t="s">
        <v>402</v>
      </c>
      <c r="V217" s="25"/>
      <c r="W217" s="16"/>
      <c r="X217" s="16"/>
      <c r="Y217" s="16"/>
    </row>
    <row r="218" spans="3:25" ht="18.75" hidden="1" x14ac:dyDescent="0.2">
      <c r="C218" s="12" t="s">
        <v>341</v>
      </c>
      <c r="D218" s="3" t="s">
        <v>49</v>
      </c>
      <c r="E218" s="50" t="s">
        <v>402</v>
      </c>
      <c r="F218" s="50" t="s">
        <v>402</v>
      </c>
      <c r="G218" s="50" t="s">
        <v>402</v>
      </c>
      <c r="H218" s="50" t="s">
        <v>402</v>
      </c>
      <c r="I218" s="50" t="s">
        <v>402</v>
      </c>
      <c r="J218" s="50" t="s">
        <v>402</v>
      </c>
      <c r="K218" s="50" t="s">
        <v>402</v>
      </c>
      <c r="L218" s="50" t="s">
        <v>402</v>
      </c>
      <c r="M218" s="50" t="s">
        <v>402</v>
      </c>
      <c r="N218" s="50" t="s">
        <v>402</v>
      </c>
      <c r="O218" s="50" t="s">
        <v>402</v>
      </c>
      <c r="P218" s="50" t="s">
        <v>402</v>
      </c>
      <c r="Q218" s="50" t="s">
        <v>402</v>
      </c>
      <c r="R218" s="50" t="s">
        <v>402</v>
      </c>
      <c r="S218" s="50" t="s">
        <v>402</v>
      </c>
      <c r="T218" s="50" t="s">
        <v>402</v>
      </c>
      <c r="U218" s="50" t="s">
        <v>402</v>
      </c>
      <c r="V218" s="25"/>
      <c r="W218" s="16"/>
      <c r="X218" s="16"/>
      <c r="Y218" s="16"/>
    </row>
    <row r="219" spans="3:25" ht="18.75" hidden="1" x14ac:dyDescent="0.2">
      <c r="C219" s="12" t="s">
        <v>50</v>
      </c>
      <c r="D219" s="3" t="s">
        <v>47</v>
      </c>
      <c r="E219" s="50" t="s">
        <v>402</v>
      </c>
      <c r="F219" s="50" t="s">
        <v>402</v>
      </c>
      <c r="G219" s="50" t="s">
        <v>402</v>
      </c>
      <c r="H219" s="50" t="s">
        <v>402</v>
      </c>
      <c r="I219" s="50" t="s">
        <v>402</v>
      </c>
      <c r="J219" s="50" t="s">
        <v>402</v>
      </c>
      <c r="K219" s="50" t="s">
        <v>402</v>
      </c>
      <c r="L219" s="50" t="s">
        <v>402</v>
      </c>
      <c r="M219" s="50" t="s">
        <v>402</v>
      </c>
      <c r="N219" s="50" t="s">
        <v>402</v>
      </c>
      <c r="O219" s="50" t="s">
        <v>402</v>
      </c>
      <c r="P219" s="50" t="s">
        <v>402</v>
      </c>
      <c r="Q219" s="50" t="s">
        <v>402</v>
      </c>
      <c r="R219" s="50" t="s">
        <v>402</v>
      </c>
      <c r="S219" s="50" t="s">
        <v>402</v>
      </c>
      <c r="T219" s="50" t="s">
        <v>402</v>
      </c>
      <c r="U219" s="50" t="s">
        <v>402</v>
      </c>
      <c r="V219" s="25"/>
      <c r="W219" s="16"/>
      <c r="X219" s="16"/>
      <c r="Y219" s="16"/>
    </row>
    <row r="220" spans="3:25" ht="18.75" hidden="1" x14ac:dyDescent="0.2">
      <c r="C220" s="12" t="s">
        <v>51</v>
      </c>
      <c r="D220" s="3" t="s">
        <v>47</v>
      </c>
      <c r="E220" s="50" t="s">
        <v>402</v>
      </c>
      <c r="F220" s="50" t="s">
        <v>402</v>
      </c>
      <c r="G220" s="50" t="s">
        <v>402</v>
      </c>
      <c r="H220" s="50" t="s">
        <v>402</v>
      </c>
      <c r="I220" s="50" t="s">
        <v>402</v>
      </c>
      <c r="J220" s="50" t="s">
        <v>402</v>
      </c>
      <c r="K220" s="50" t="s">
        <v>402</v>
      </c>
      <c r="L220" s="50" t="s">
        <v>402</v>
      </c>
      <c r="M220" s="50" t="s">
        <v>402</v>
      </c>
      <c r="N220" s="50" t="s">
        <v>402</v>
      </c>
      <c r="O220" s="50" t="s">
        <v>402</v>
      </c>
      <c r="P220" s="50" t="s">
        <v>402</v>
      </c>
      <c r="Q220" s="50" t="s">
        <v>402</v>
      </c>
      <c r="R220" s="50" t="s">
        <v>402</v>
      </c>
      <c r="S220" s="50" t="s">
        <v>402</v>
      </c>
      <c r="T220" s="50" t="s">
        <v>402</v>
      </c>
      <c r="U220" s="50" t="s">
        <v>402</v>
      </c>
      <c r="V220" s="25"/>
      <c r="W220" s="16"/>
      <c r="X220" s="16"/>
      <c r="Y220" s="16"/>
    </row>
    <row r="221" spans="3:25" ht="18.75" x14ac:dyDescent="0.2">
      <c r="C221" s="12" t="s">
        <v>52</v>
      </c>
      <c r="D221" s="3" t="s">
        <v>53</v>
      </c>
      <c r="E221" s="50" t="s">
        <v>402</v>
      </c>
      <c r="F221" s="50" t="s">
        <v>402</v>
      </c>
      <c r="G221" s="50" t="s">
        <v>402</v>
      </c>
      <c r="H221" s="50" t="s">
        <v>402</v>
      </c>
      <c r="I221" s="50" t="s">
        <v>402</v>
      </c>
      <c r="J221" s="50" t="s">
        <v>402</v>
      </c>
      <c r="K221" s="50" t="s">
        <v>402</v>
      </c>
      <c r="L221" s="50" t="s">
        <v>402</v>
      </c>
      <c r="M221" s="50" t="s">
        <v>402</v>
      </c>
      <c r="N221" s="50" t="s">
        <v>402</v>
      </c>
      <c r="O221" s="50" t="s">
        <v>402</v>
      </c>
      <c r="P221" s="50" t="s">
        <v>402</v>
      </c>
      <c r="Q221" s="50" t="s">
        <v>402</v>
      </c>
      <c r="R221" s="50" t="s">
        <v>402</v>
      </c>
      <c r="S221" s="50" t="s">
        <v>402</v>
      </c>
      <c r="T221" s="50" t="s">
        <v>402</v>
      </c>
      <c r="U221" s="50" t="s">
        <v>402</v>
      </c>
      <c r="V221" s="25"/>
      <c r="W221" s="16"/>
      <c r="X221" s="16"/>
      <c r="Y221" s="16"/>
    </row>
    <row r="222" spans="3:25" ht="18.75" x14ac:dyDescent="0.2">
      <c r="C222" s="12" t="s">
        <v>54</v>
      </c>
      <c r="D222" s="3"/>
      <c r="E222" s="50" t="s">
        <v>402</v>
      </c>
      <c r="F222" s="50" t="s">
        <v>402</v>
      </c>
      <c r="G222" s="50" t="s">
        <v>402</v>
      </c>
      <c r="H222" s="50" t="s">
        <v>402</v>
      </c>
      <c r="I222" s="50" t="s">
        <v>402</v>
      </c>
      <c r="J222" s="50" t="s">
        <v>402</v>
      </c>
      <c r="K222" s="50" t="s">
        <v>402</v>
      </c>
      <c r="L222" s="50" t="s">
        <v>402</v>
      </c>
      <c r="M222" s="50" t="s">
        <v>402</v>
      </c>
      <c r="N222" s="50" t="s">
        <v>402</v>
      </c>
      <c r="O222" s="50" t="s">
        <v>402</v>
      </c>
      <c r="P222" s="50" t="s">
        <v>402</v>
      </c>
      <c r="Q222" s="50" t="s">
        <v>402</v>
      </c>
      <c r="R222" s="50" t="s">
        <v>402</v>
      </c>
      <c r="S222" s="50" t="s">
        <v>402</v>
      </c>
      <c r="T222" s="50" t="s">
        <v>402</v>
      </c>
      <c r="U222" s="50" t="s">
        <v>402</v>
      </c>
      <c r="V222" s="25"/>
      <c r="W222" s="16"/>
      <c r="X222" s="16"/>
      <c r="Y222" s="16"/>
    </row>
    <row r="223" spans="3:25" ht="18.75" x14ac:dyDescent="0.2">
      <c r="C223" s="12" t="s">
        <v>55</v>
      </c>
      <c r="D223" s="3" t="s">
        <v>53</v>
      </c>
      <c r="E223" s="50" t="s">
        <v>402</v>
      </c>
      <c r="F223" s="50" t="s">
        <v>402</v>
      </c>
      <c r="G223" s="50" t="s">
        <v>402</v>
      </c>
      <c r="H223" s="50" t="s">
        <v>402</v>
      </c>
      <c r="I223" s="50" t="s">
        <v>402</v>
      </c>
      <c r="J223" s="50" t="s">
        <v>402</v>
      </c>
      <c r="K223" s="50" t="s">
        <v>402</v>
      </c>
      <c r="L223" s="50" t="s">
        <v>402</v>
      </c>
      <c r="M223" s="50" t="s">
        <v>402</v>
      </c>
      <c r="N223" s="50" t="s">
        <v>402</v>
      </c>
      <c r="O223" s="50" t="s">
        <v>402</v>
      </c>
      <c r="P223" s="50" t="s">
        <v>402</v>
      </c>
      <c r="Q223" s="50" t="s">
        <v>402</v>
      </c>
      <c r="R223" s="50" t="s">
        <v>402</v>
      </c>
      <c r="S223" s="50" t="s">
        <v>402</v>
      </c>
      <c r="T223" s="50" t="s">
        <v>402</v>
      </c>
      <c r="U223" s="50" t="s">
        <v>402</v>
      </c>
      <c r="V223" s="25"/>
      <c r="W223" s="16"/>
      <c r="X223" s="16"/>
      <c r="Y223" s="16"/>
    </row>
    <row r="224" spans="3:25" ht="18.75" x14ac:dyDescent="0.2">
      <c r="C224" s="12" t="s">
        <v>56</v>
      </c>
      <c r="D224" s="3" t="s">
        <v>53</v>
      </c>
      <c r="E224" s="50" t="s">
        <v>402</v>
      </c>
      <c r="F224" s="50" t="s">
        <v>402</v>
      </c>
      <c r="G224" s="50" t="s">
        <v>402</v>
      </c>
      <c r="H224" s="50" t="s">
        <v>402</v>
      </c>
      <c r="I224" s="50" t="s">
        <v>402</v>
      </c>
      <c r="J224" s="50" t="s">
        <v>402</v>
      </c>
      <c r="K224" s="50" t="s">
        <v>402</v>
      </c>
      <c r="L224" s="50" t="s">
        <v>402</v>
      </c>
      <c r="M224" s="50" t="s">
        <v>402</v>
      </c>
      <c r="N224" s="50" t="s">
        <v>402</v>
      </c>
      <c r="O224" s="50" t="s">
        <v>402</v>
      </c>
      <c r="P224" s="50" t="s">
        <v>402</v>
      </c>
      <c r="Q224" s="50" t="s">
        <v>402</v>
      </c>
      <c r="R224" s="50" t="s">
        <v>402</v>
      </c>
      <c r="S224" s="50" t="s">
        <v>402</v>
      </c>
      <c r="T224" s="50" t="s">
        <v>402</v>
      </c>
      <c r="U224" s="50" t="s">
        <v>402</v>
      </c>
      <c r="V224" s="25"/>
      <c r="W224" s="16"/>
      <c r="X224" s="16"/>
      <c r="Y224" s="16"/>
    </row>
    <row r="225" spans="3:34" ht="18.75" x14ac:dyDescent="0.2">
      <c r="C225" s="12" t="s">
        <v>57</v>
      </c>
      <c r="D225" s="3" t="s">
        <v>53</v>
      </c>
      <c r="E225" s="50" t="s">
        <v>402</v>
      </c>
      <c r="F225" s="50" t="s">
        <v>402</v>
      </c>
      <c r="G225" s="50" t="s">
        <v>402</v>
      </c>
      <c r="H225" s="50" t="s">
        <v>402</v>
      </c>
      <c r="I225" s="50" t="s">
        <v>402</v>
      </c>
      <c r="J225" s="50" t="s">
        <v>402</v>
      </c>
      <c r="K225" s="50" t="s">
        <v>402</v>
      </c>
      <c r="L225" s="50" t="s">
        <v>402</v>
      </c>
      <c r="M225" s="50" t="s">
        <v>402</v>
      </c>
      <c r="N225" s="50" t="s">
        <v>402</v>
      </c>
      <c r="O225" s="50" t="s">
        <v>402</v>
      </c>
      <c r="P225" s="50" t="s">
        <v>402</v>
      </c>
      <c r="Q225" s="50" t="s">
        <v>402</v>
      </c>
      <c r="R225" s="50" t="s">
        <v>402</v>
      </c>
      <c r="S225" s="50" t="s">
        <v>402</v>
      </c>
      <c r="T225" s="50" t="s">
        <v>402</v>
      </c>
      <c r="U225" s="50" t="s">
        <v>402</v>
      </c>
      <c r="V225" s="25"/>
      <c r="W225" s="16"/>
      <c r="X225" s="16"/>
      <c r="Y225" s="16"/>
    </row>
    <row r="226" spans="3:34" s="34" customFormat="1" ht="18.75" x14ac:dyDescent="0.2">
      <c r="C226" s="27" t="s">
        <v>378</v>
      </c>
      <c r="D226" s="28"/>
      <c r="E226" s="29"/>
      <c r="F226" s="30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2"/>
      <c r="R226" s="32"/>
      <c r="S226" s="32"/>
      <c r="T226" s="32"/>
      <c r="U226" s="32"/>
      <c r="V226" s="32"/>
      <c r="W226" s="33"/>
      <c r="X226" s="33"/>
      <c r="Y226" s="33"/>
    </row>
    <row r="227" spans="3:34" ht="43.9" customHeight="1" x14ac:dyDescent="0.2">
      <c r="C227" s="12" t="s">
        <v>58</v>
      </c>
      <c r="D227" s="4" t="s">
        <v>60</v>
      </c>
      <c r="E227" s="50" t="s">
        <v>402</v>
      </c>
      <c r="F227" s="50" t="s">
        <v>402</v>
      </c>
      <c r="G227" s="50" t="s">
        <v>402</v>
      </c>
      <c r="H227" s="50" t="s">
        <v>402</v>
      </c>
      <c r="I227" s="50" t="s">
        <v>402</v>
      </c>
      <c r="J227" s="50" t="s">
        <v>402</v>
      </c>
      <c r="K227" s="50" t="s">
        <v>402</v>
      </c>
      <c r="L227" s="50" t="s">
        <v>402</v>
      </c>
      <c r="M227" s="50" t="s">
        <v>402</v>
      </c>
      <c r="N227" s="50" t="s">
        <v>402</v>
      </c>
      <c r="O227" s="50" t="s">
        <v>402</v>
      </c>
      <c r="P227" s="50" t="s">
        <v>402</v>
      </c>
      <c r="Q227" s="50" t="s">
        <v>402</v>
      </c>
      <c r="R227" s="50" t="s">
        <v>402</v>
      </c>
      <c r="S227" s="50" t="s">
        <v>402</v>
      </c>
      <c r="T227" s="50" t="s">
        <v>402</v>
      </c>
      <c r="U227" s="50" t="s">
        <v>402</v>
      </c>
      <c r="V227" s="25"/>
      <c r="W227" s="16"/>
      <c r="X227" s="16"/>
      <c r="Y227" s="16"/>
    </row>
    <row r="228" spans="3:34" ht="40.15" customHeight="1" x14ac:dyDescent="0.2">
      <c r="C228" s="12" t="s">
        <v>61</v>
      </c>
      <c r="D228" s="3" t="s">
        <v>62</v>
      </c>
      <c r="E228" s="50" t="s">
        <v>402</v>
      </c>
      <c r="F228" s="50" t="s">
        <v>402</v>
      </c>
      <c r="G228" s="50" t="s">
        <v>402</v>
      </c>
      <c r="H228" s="50" t="s">
        <v>402</v>
      </c>
      <c r="I228" s="50" t="s">
        <v>402</v>
      </c>
      <c r="J228" s="50" t="s">
        <v>402</v>
      </c>
      <c r="K228" s="50" t="s">
        <v>402</v>
      </c>
      <c r="L228" s="50" t="s">
        <v>402</v>
      </c>
      <c r="M228" s="50" t="s">
        <v>402</v>
      </c>
      <c r="N228" s="50" t="s">
        <v>402</v>
      </c>
      <c r="O228" s="50" t="s">
        <v>402</v>
      </c>
      <c r="P228" s="50" t="s">
        <v>402</v>
      </c>
      <c r="Q228" s="50" t="s">
        <v>402</v>
      </c>
      <c r="R228" s="50" t="s">
        <v>402</v>
      </c>
      <c r="S228" s="50" t="s">
        <v>402</v>
      </c>
      <c r="T228" s="50" t="s">
        <v>402</v>
      </c>
      <c r="U228" s="50" t="s">
        <v>402</v>
      </c>
      <c r="V228" s="25"/>
      <c r="W228" s="16"/>
      <c r="X228" s="16"/>
      <c r="Y228" s="16"/>
    </row>
    <row r="229" spans="3:34" ht="40.15" customHeight="1" x14ac:dyDescent="0.2">
      <c r="C229" s="12" t="s">
        <v>63</v>
      </c>
      <c r="D229" s="3" t="s">
        <v>159</v>
      </c>
      <c r="E229" s="50" t="s">
        <v>402</v>
      </c>
      <c r="F229" s="50" t="s">
        <v>402</v>
      </c>
      <c r="G229" s="50" t="s">
        <v>402</v>
      </c>
      <c r="H229" s="50" t="s">
        <v>402</v>
      </c>
      <c r="I229" s="50" t="s">
        <v>402</v>
      </c>
      <c r="J229" s="50" t="s">
        <v>402</v>
      </c>
      <c r="K229" s="50" t="s">
        <v>402</v>
      </c>
      <c r="L229" s="50" t="s">
        <v>402</v>
      </c>
      <c r="M229" s="50" t="s">
        <v>402</v>
      </c>
      <c r="N229" s="50" t="s">
        <v>402</v>
      </c>
      <c r="O229" s="50" t="s">
        <v>402</v>
      </c>
      <c r="P229" s="50" t="s">
        <v>402</v>
      </c>
      <c r="Q229" s="50" t="s">
        <v>402</v>
      </c>
      <c r="R229" s="50" t="s">
        <v>402</v>
      </c>
      <c r="S229" s="50" t="s">
        <v>402</v>
      </c>
      <c r="T229" s="50" t="s">
        <v>402</v>
      </c>
      <c r="U229" s="50" t="s">
        <v>402</v>
      </c>
      <c r="V229" s="25"/>
      <c r="W229" s="16"/>
      <c r="X229" s="16"/>
      <c r="Y229" s="16"/>
      <c r="AA229" s="72" t="s">
        <v>386</v>
      </c>
      <c r="AB229" s="72" t="s">
        <v>387</v>
      </c>
      <c r="AC229" s="72" t="s">
        <v>388</v>
      </c>
      <c r="AD229" s="73" t="s">
        <v>389</v>
      </c>
      <c r="AE229" s="73" t="s">
        <v>390</v>
      </c>
      <c r="AF229" s="73" t="s">
        <v>391</v>
      </c>
      <c r="AG229" s="73" t="s">
        <v>392</v>
      </c>
      <c r="AH229" s="73" t="s">
        <v>393</v>
      </c>
    </row>
    <row r="230" spans="3:34" ht="37.5" x14ac:dyDescent="0.2">
      <c r="C230" s="13" t="s">
        <v>64</v>
      </c>
      <c r="D230" s="4" t="s">
        <v>65</v>
      </c>
      <c r="E230" s="50" t="s">
        <v>402</v>
      </c>
      <c r="F230" s="50" t="s">
        <v>402</v>
      </c>
      <c r="G230" s="50" t="s">
        <v>402</v>
      </c>
      <c r="H230" s="50" t="s">
        <v>402</v>
      </c>
      <c r="I230" s="50" t="s">
        <v>402</v>
      </c>
      <c r="J230" s="50" t="s">
        <v>402</v>
      </c>
      <c r="K230" s="50" t="s">
        <v>402</v>
      </c>
      <c r="L230" s="50" t="s">
        <v>402</v>
      </c>
      <c r="M230" s="50" t="s">
        <v>402</v>
      </c>
      <c r="N230" s="50" t="s">
        <v>402</v>
      </c>
      <c r="O230" s="50" t="s">
        <v>402</v>
      </c>
      <c r="P230" s="50" t="s">
        <v>402</v>
      </c>
      <c r="Q230" s="50" t="s">
        <v>402</v>
      </c>
      <c r="R230" s="50" t="s">
        <v>402</v>
      </c>
      <c r="S230" s="50" t="s">
        <v>402</v>
      </c>
      <c r="T230" s="50" t="s">
        <v>402</v>
      </c>
      <c r="U230" s="50" t="s">
        <v>402</v>
      </c>
      <c r="V230" s="25"/>
      <c r="W230" s="16"/>
      <c r="X230" s="16"/>
      <c r="Y230" s="16"/>
      <c r="AA230" s="84" t="str">
        <f>E230</f>
        <v xml:space="preserve"> - </v>
      </c>
      <c r="AB230" s="78" t="str">
        <f>F230</f>
        <v xml:space="preserve"> - </v>
      </c>
      <c r="AC230" s="78" t="str">
        <f>G230</f>
        <v xml:space="preserve"> - </v>
      </c>
      <c r="AD230" s="78" t="str">
        <f>I230</f>
        <v xml:space="preserve"> - </v>
      </c>
      <c r="AE230" s="78" t="str">
        <f>L230</f>
        <v xml:space="preserve"> - </v>
      </c>
      <c r="AF230" s="78" t="str">
        <f>O230</f>
        <v xml:space="preserve"> - </v>
      </c>
      <c r="AG230" s="8" t="str">
        <f>R230</f>
        <v xml:space="preserve"> - </v>
      </c>
      <c r="AH230" s="8" t="str">
        <f>U230</f>
        <v xml:space="preserve"> - </v>
      </c>
    </row>
    <row r="231" spans="3:34" ht="19.149999999999999" customHeight="1" x14ac:dyDescent="0.2">
      <c r="C231" s="13" t="s">
        <v>66</v>
      </c>
      <c r="D231" s="4" t="s">
        <v>67</v>
      </c>
      <c r="E231" s="50" t="s">
        <v>402</v>
      </c>
      <c r="F231" s="50" t="s">
        <v>402</v>
      </c>
      <c r="G231" s="50" t="s">
        <v>402</v>
      </c>
      <c r="H231" s="50" t="s">
        <v>402</v>
      </c>
      <c r="I231" s="50" t="s">
        <v>402</v>
      </c>
      <c r="J231" s="50" t="s">
        <v>402</v>
      </c>
      <c r="K231" s="50" t="s">
        <v>402</v>
      </c>
      <c r="L231" s="50" t="s">
        <v>402</v>
      </c>
      <c r="M231" s="50" t="s">
        <v>402</v>
      </c>
      <c r="N231" s="50" t="s">
        <v>402</v>
      </c>
      <c r="O231" s="50" t="s">
        <v>402</v>
      </c>
      <c r="P231" s="50" t="s">
        <v>402</v>
      </c>
      <c r="Q231" s="50" t="s">
        <v>402</v>
      </c>
      <c r="R231" s="50" t="s">
        <v>402</v>
      </c>
      <c r="S231" s="50" t="s">
        <v>402</v>
      </c>
      <c r="T231" s="50" t="s">
        <v>402</v>
      </c>
      <c r="U231" s="50" t="s">
        <v>402</v>
      </c>
      <c r="V231" s="25"/>
      <c r="W231" s="16"/>
      <c r="X231" s="16"/>
      <c r="Y231" s="16"/>
    </row>
    <row r="232" spans="3:34" s="34" customFormat="1" ht="18.75" x14ac:dyDescent="0.2">
      <c r="C232" s="27" t="s">
        <v>68</v>
      </c>
      <c r="D232" s="28"/>
      <c r="E232" s="29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2"/>
      <c r="R232" s="32"/>
      <c r="S232" s="32"/>
      <c r="T232" s="32"/>
      <c r="U232" s="32"/>
      <c r="V232" s="32"/>
      <c r="W232" s="33"/>
      <c r="X232" s="33"/>
      <c r="Y232" s="33"/>
    </row>
    <row r="233" spans="3:34" ht="59.45" customHeight="1" x14ac:dyDescent="0.2">
      <c r="C233" s="12" t="s">
        <v>69</v>
      </c>
      <c r="D233" s="3" t="s">
        <v>70</v>
      </c>
      <c r="E233" s="55">
        <v>104</v>
      </c>
      <c r="F233" s="20">
        <v>104</v>
      </c>
      <c r="G233" s="20">
        <v>103.2</v>
      </c>
      <c r="H233" s="20">
        <v>103.6</v>
      </c>
      <c r="I233" s="20">
        <v>103.6</v>
      </c>
      <c r="J233" s="20"/>
      <c r="K233" s="20">
        <v>104</v>
      </c>
      <c r="L233" s="20">
        <v>104</v>
      </c>
      <c r="M233" s="20"/>
      <c r="N233" s="20">
        <v>104</v>
      </c>
      <c r="O233" s="20">
        <v>104</v>
      </c>
      <c r="P233" s="20">
        <v>104</v>
      </c>
      <c r="Q233" s="20">
        <v>104</v>
      </c>
      <c r="R233" s="20">
        <v>104</v>
      </c>
      <c r="S233" s="20">
        <v>104</v>
      </c>
      <c r="T233" s="20">
        <v>104</v>
      </c>
      <c r="U233" s="20">
        <v>104</v>
      </c>
      <c r="V233" s="25"/>
      <c r="W233" s="16"/>
      <c r="X233" s="16"/>
      <c r="Y233" s="16"/>
    </row>
    <row r="234" spans="3:34" ht="56.25" x14ac:dyDescent="0.2">
      <c r="C234" s="13" t="s">
        <v>71</v>
      </c>
      <c r="D234" s="5" t="s">
        <v>60</v>
      </c>
      <c r="E234" s="88">
        <v>419.5</v>
      </c>
      <c r="F234" s="20">
        <v>455.5</v>
      </c>
      <c r="G234" s="20" t="s">
        <v>403</v>
      </c>
      <c r="H234" s="20">
        <v>482.8</v>
      </c>
      <c r="I234" s="45">
        <v>482.8</v>
      </c>
      <c r="J234" s="45"/>
      <c r="K234" s="45">
        <v>515.79999999999995</v>
      </c>
      <c r="L234" s="45">
        <v>515.79999999999995</v>
      </c>
      <c r="M234" s="45"/>
      <c r="N234" s="45">
        <v>548.4</v>
      </c>
      <c r="O234" s="45">
        <v>548.4</v>
      </c>
      <c r="P234" s="45"/>
      <c r="Q234" s="26">
        <v>575.79999999999995</v>
      </c>
      <c r="R234" s="26">
        <v>576.9</v>
      </c>
      <c r="S234" s="26"/>
      <c r="T234" s="26">
        <v>593</v>
      </c>
      <c r="U234" s="26">
        <v>595</v>
      </c>
      <c r="V234" s="25"/>
      <c r="W234" s="16"/>
      <c r="X234" s="16"/>
      <c r="Y234" s="16"/>
      <c r="AA234" s="72" t="s">
        <v>386</v>
      </c>
      <c r="AB234" s="72" t="s">
        <v>387</v>
      </c>
      <c r="AC234" s="72" t="s">
        <v>388</v>
      </c>
      <c r="AD234" s="73" t="s">
        <v>389</v>
      </c>
      <c r="AE234" s="73" t="s">
        <v>390</v>
      </c>
      <c r="AF234" s="73" t="s">
        <v>391</v>
      </c>
      <c r="AG234" s="73" t="s">
        <v>392</v>
      </c>
      <c r="AH234" s="73" t="s">
        <v>393</v>
      </c>
    </row>
    <row r="235" spans="3:34" ht="37.5" x14ac:dyDescent="0.2">
      <c r="C235" s="13" t="s">
        <v>71</v>
      </c>
      <c r="D235" s="5" t="s">
        <v>62</v>
      </c>
      <c r="E235" s="56">
        <v>102.3</v>
      </c>
      <c r="F235" s="56">
        <v>108.5</v>
      </c>
      <c r="G235" s="56">
        <v>0.98</v>
      </c>
      <c r="H235" s="56">
        <v>107.1</v>
      </c>
      <c r="I235" s="56">
        <v>100</v>
      </c>
      <c r="J235" s="56" t="e">
        <f t="shared" ref="J235:Y235" si="6">J234/J233*100</f>
        <v>#DIV/0!</v>
      </c>
      <c r="K235" s="56">
        <v>106.8</v>
      </c>
      <c r="L235" s="56">
        <v>100</v>
      </c>
      <c r="M235" s="56" t="e">
        <f t="shared" si="6"/>
        <v>#DIV/0!</v>
      </c>
      <c r="N235" s="56">
        <v>106.3</v>
      </c>
      <c r="O235" s="56">
        <v>100</v>
      </c>
      <c r="P235" s="56">
        <f t="shared" si="6"/>
        <v>0</v>
      </c>
      <c r="Q235" s="56">
        <v>104.9</v>
      </c>
      <c r="R235" s="56">
        <v>100.1</v>
      </c>
      <c r="S235" s="56">
        <f t="shared" si="6"/>
        <v>0</v>
      </c>
      <c r="T235" s="56">
        <v>101.8</v>
      </c>
      <c r="U235" s="56">
        <v>100.3</v>
      </c>
      <c r="V235" s="56" t="e">
        <f t="shared" si="6"/>
        <v>#DIV/0!</v>
      </c>
      <c r="W235" s="56" t="e">
        <f t="shared" si="6"/>
        <v>#DIV/0!</v>
      </c>
      <c r="X235" s="56" t="e">
        <f t="shared" si="6"/>
        <v>#DIV/0!</v>
      </c>
      <c r="Y235" s="56" t="e">
        <f t="shared" si="6"/>
        <v>#DIV/0!</v>
      </c>
      <c r="AA235" s="83">
        <f>E234</f>
        <v>419.5</v>
      </c>
      <c r="AB235" s="83">
        <f>F234</f>
        <v>455.5</v>
      </c>
      <c r="AC235" s="83" t="str">
        <f>G234</f>
        <v>450,,5</v>
      </c>
      <c r="AD235" s="83">
        <f>I234</f>
        <v>482.8</v>
      </c>
      <c r="AE235" s="83">
        <f>L234</f>
        <v>515.79999999999995</v>
      </c>
      <c r="AF235" s="83">
        <f>O234</f>
        <v>548.4</v>
      </c>
      <c r="AG235" s="83">
        <f>R234</f>
        <v>576.9</v>
      </c>
      <c r="AH235" s="83">
        <f>U234</f>
        <v>595</v>
      </c>
    </row>
    <row r="236" spans="3:34" ht="26.45" customHeight="1" x14ac:dyDescent="0.2">
      <c r="C236" s="12" t="s">
        <v>72</v>
      </c>
      <c r="D236" s="3" t="s">
        <v>159</v>
      </c>
      <c r="E236" s="19">
        <v>103.2</v>
      </c>
      <c r="F236" s="20">
        <v>102.2</v>
      </c>
      <c r="G236" s="20">
        <v>103.6</v>
      </c>
      <c r="H236" s="20">
        <v>103.6</v>
      </c>
      <c r="I236" s="20">
        <v>103.9</v>
      </c>
      <c r="J236" s="20"/>
      <c r="K236" s="20">
        <v>103.9</v>
      </c>
      <c r="L236" s="20">
        <v>104</v>
      </c>
      <c r="M236" s="20"/>
      <c r="N236" s="20">
        <v>15.6</v>
      </c>
      <c r="O236" s="20">
        <v>102.3</v>
      </c>
      <c r="P236" s="20"/>
      <c r="Q236" s="25">
        <v>103.5</v>
      </c>
      <c r="R236" s="25">
        <v>104.6</v>
      </c>
      <c r="S236" s="25"/>
      <c r="T236" s="25">
        <v>103.2</v>
      </c>
      <c r="U236" s="25">
        <v>103.5</v>
      </c>
      <c r="V236" s="25"/>
      <c r="W236" s="16"/>
      <c r="X236" s="16"/>
      <c r="Y236" s="16"/>
    </row>
    <row r="237" spans="3:34" ht="24.6" customHeight="1" x14ac:dyDescent="0.2">
      <c r="C237" s="12" t="s">
        <v>73</v>
      </c>
      <c r="D237" s="3" t="s">
        <v>173</v>
      </c>
      <c r="E237" s="19" t="s">
        <v>402</v>
      </c>
      <c r="F237" s="19" t="s">
        <v>402</v>
      </c>
      <c r="G237" s="19" t="s">
        <v>402</v>
      </c>
      <c r="H237" s="19" t="s">
        <v>402</v>
      </c>
      <c r="I237" s="19" t="s">
        <v>402</v>
      </c>
      <c r="J237" s="19" t="s">
        <v>402</v>
      </c>
      <c r="K237" s="19" t="s">
        <v>402</v>
      </c>
      <c r="L237" s="19" t="s">
        <v>402</v>
      </c>
      <c r="M237" s="19" t="s">
        <v>402</v>
      </c>
      <c r="N237" s="19" t="s">
        <v>402</v>
      </c>
      <c r="O237" s="19" t="s">
        <v>402</v>
      </c>
      <c r="P237" s="19" t="s">
        <v>402</v>
      </c>
      <c r="Q237" s="19" t="s">
        <v>402</v>
      </c>
      <c r="R237" s="19" t="s">
        <v>402</v>
      </c>
      <c r="S237" s="19" t="s">
        <v>402</v>
      </c>
      <c r="T237" s="19" t="s">
        <v>402</v>
      </c>
      <c r="U237" s="19" t="s">
        <v>402</v>
      </c>
      <c r="V237" s="25"/>
      <c r="W237" s="16"/>
      <c r="X237" s="16"/>
      <c r="Y237" s="16"/>
    </row>
    <row r="238" spans="3:34" ht="43.9" customHeight="1" x14ac:dyDescent="0.2">
      <c r="C238" s="12" t="s">
        <v>73</v>
      </c>
      <c r="D238" s="3" t="s">
        <v>62</v>
      </c>
      <c r="E238" s="19" t="s">
        <v>402</v>
      </c>
      <c r="F238" s="19" t="s">
        <v>402</v>
      </c>
      <c r="G238" s="19" t="s">
        <v>402</v>
      </c>
      <c r="H238" s="19" t="s">
        <v>402</v>
      </c>
      <c r="I238" s="19" t="s">
        <v>402</v>
      </c>
      <c r="J238" s="19" t="s">
        <v>402</v>
      </c>
      <c r="K238" s="19" t="s">
        <v>402</v>
      </c>
      <c r="L238" s="19" t="s">
        <v>402</v>
      </c>
      <c r="M238" s="19" t="s">
        <v>402</v>
      </c>
      <c r="N238" s="19" t="s">
        <v>402</v>
      </c>
      <c r="O238" s="19" t="s">
        <v>402</v>
      </c>
      <c r="P238" s="19" t="s">
        <v>402</v>
      </c>
      <c r="Q238" s="19" t="s">
        <v>402</v>
      </c>
      <c r="R238" s="19" t="s">
        <v>402</v>
      </c>
      <c r="S238" s="19" t="s">
        <v>402</v>
      </c>
      <c r="T238" s="19" t="s">
        <v>402</v>
      </c>
      <c r="U238" s="19" t="s">
        <v>402</v>
      </c>
      <c r="V238" s="25"/>
      <c r="W238" s="16"/>
      <c r="X238" s="16"/>
      <c r="Y238" s="16"/>
    </row>
    <row r="239" spans="3:34" ht="56.25" x14ac:dyDescent="0.2">
      <c r="C239" s="12" t="s">
        <v>178</v>
      </c>
      <c r="D239" s="3" t="s">
        <v>70</v>
      </c>
      <c r="E239" s="19" t="s">
        <v>402</v>
      </c>
      <c r="F239" s="19" t="s">
        <v>402</v>
      </c>
      <c r="G239" s="19" t="s">
        <v>402</v>
      </c>
      <c r="H239" s="19" t="s">
        <v>402</v>
      </c>
      <c r="I239" s="19" t="s">
        <v>402</v>
      </c>
      <c r="J239" s="19" t="s">
        <v>402</v>
      </c>
      <c r="K239" s="19" t="s">
        <v>402</v>
      </c>
      <c r="L239" s="19" t="s">
        <v>402</v>
      </c>
      <c r="M239" s="19" t="s">
        <v>402</v>
      </c>
      <c r="N239" s="19" t="s">
        <v>402</v>
      </c>
      <c r="O239" s="19" t="s">
        <v>402</v>
      </c>
      <c r="P239" s="19" t="s">
        <v>402</v>
      </c>
      <c r="Q239" s="19" t="s">
        <v>402</v>
      </c>
      <c r="R239" s="19" t="s">
        <v>402</v>
      </c>
      <c r="S239" s="19" t="s">
        <v>402</v>
      </c>
      <c r="T239" s="19" t="s">
        <v>402</v>
      </c>
      <c r="U239" s="19" t="s">
        <v>402</v>
      </c>
      <c r="V239" s="25"/>
      <c r="W239" s="16"/>
      <c r="X239" s="16"/>
      <c r="Y239" s="16"/>
    </row>
    <row r="240" spans="3:34" s="34" customFormat="1" ht="18.75" x14ac:dyDescent="0.2">
      <c r="C240" s="37" t="s">
        <v>74</v>
      </c>
      <c r="D240" s="38"/>
      <c r="E240" s="39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2"/>
      <c r="R240" s="32"/>
      <c r="S240" s="32"/>
      <c r="T240" s="32"/>
      <c r="U240" s="32"/>
      <c r="V240" s="32"/>
      <c r="W240" s="33"/>
      <c r="X240" s="33"/>
      <c r="Y240" s="33"/>
    </row>
    <row r="241" spans="3:34" ht="93.75" x14ac:dyDescent="0.2">
      <c r="C241" s="13" t="s">
        <v>75</v>
      </c>
      <c r="D241" s="5" t="s">
        <v>76</v>
      </c>
      <c r="E241" s="50" t="s">
        <v>402</v>
      </c>
      <c r="F241" s="50" t="s">
        <v>402</v>
      </c>
      <c r="G241" s="50" t="s">
        <v>402</v>
      </c>
      <c r="H241" s="50" t="s">
        <v>402</v>
      </c>
      <c r="I241" s="50" t="s">
        <v>402</v>
      </c>
      <c r="J241" s="50" t="s">
        <v>402</v>
      </c>
      <c r="K241" s="50" t="s">
        <v>402</v>
      </c>
      <c r="L241" s="50" t="s">
        <v>402</v>
      </c>
      <c r="M241" s="50" t="s">
        <v>402</v>
      </c>
      <c r="N241" s="50" t="s">
        <v>402</v>
      </c>
      <c r="O241" s="50" t="s">
        <v>402</v>
      </c>
      <c r="P241" s="50" t="s">
        <v>402</v>
      </c>
      <c r="Q241" s="50" t="s">
        <v>402</v>
      </c>
      <c r="R241" s="50" t="s">
        <v>402</v>
      </c>
      <c r="S241" s="50" t="s">
        <v>402</v>
      </c>
      <c r="T241" s="50" t="s">
        <v>402</v>
      </c>
      <c r="U241" s="50" t="s">
        <v>402</v>
      </c>
      <c r="V241" s="25"/>
      <c r="W241" s="16"/>
      <c r="X241" s="16"/>
      <c r="Y241" s="16"/>
    </row>
    <row r="242" spans="3:34" ht="93.75" x14ac:dyDescent="0.2">
      <c r="C242" s="13" t="s">
        <v>77</v>
      </c>
      <c r="D242" s="5" t="s">
        <v>76</v>
      </c>
      <c r="E242" s="50" t="s">
        <v>402</v>
      </c>
      <c r="F242" s="50" t="s">
        <v>402</v>
      </c>
      <c r="G242" s="50" t="s">
        <v>402</v>
      </c>
      <c r="H242" s="50" t="s">
        <v>402</v>
      </c>
      <c r="I242" s="50" t="s">
        <v>402</v>
      </c>
      <c r="J242" s="50" t="s">
        <v>402</v>
      </c>
      <c r="K242" s="50" t="s">
        <v>402</v>
      </c>
      <c r="L242" s="50" t="s">
        <v>402</v>
      </c>
      <c r="M242" s="50" t="s">
        <v>402</v>
      </c>
      <c r="N242" s="50" t="s">
        <v>402</v>
      </c>
      <c r="O242" s="50" t="s">
        <v>402</v>
      </c>
      <c r="P242" s="50" t="s">
        <v>402</v>
      </c>
      <c r="Q242" s="50" t="s">
        <v>402</v>
      </c>
      <c r="R242" s="50" t="s">
        <v>402</v>
      </c>
      <c r="S242" s="50" t="s">
        <v>402</v>
      </c>
      <c r="T242" s="50" t="s">
        <v>402</v>
      </c>
      <c r="U242" s="50" t="s">
        <v>402</v>
      </c>
      <c r="V242" s="25"/>
      <c r="W242" s="16"/>
      <c r="X242" s="16"/>
      <c r="Y242" s="16"/>
      <c r="AA242" s="72" t="s">
        <v>386</v>
      </c>
      <c r="AB242" s="72" t="s">
        <v>387</v>
      </c>
      <c r="AC242" s="72" t="s">
        <v>388</v>
      </c>
      <c r="AD242" s="73" t="s">
        <v>389</v>
      </c>
      <c r="AE242" s="73" t="s">
        <v>390</v>
      </c>
      <c r="AF242" s="73" t="s">
        <v>391</v>
      </c>
      <c r="AG242" s="73" t="s">
        <v>392</v>
      </c>
      <c r="AH242" s="73" t="s">
        <v>393</v>
      </c>
    </row>
    <row r="243" spans="3:34" ht="18.75" x14ac:dyDescent="0.2">
      <c r="C243" s="13" t="s">
        <v>78</v>
      </c>
      <c r="D243" s="5" t="s">
        <v>8</v>
      </c>
      <c r="E243" s="22">
        <v>126.7</v>
      </c>
      <c r="F243" s="89">
        <v>1351</v>
      </c>
      <c r="G243" s="89">
        <v>131.4</v>
      </c>
      <c r="H243" s="89">
        <v>139.30000000000001</v>
      </c>
      <c r="I243" s="89">
        <v>139.5</v>
      </c>
      <c r="J243" s="89"/>
      <c r="K243" s="89">
        <v>147.80000000000001</v>
      </c>
      <c r="L243" s="90">
        <v>148.6</v>
      </c>
      <c r="M243" s="90"/>
      <c r="N243" s="90">
        <v>158.69999999999999</v>
      </c>
      <c r="O243" s="90">
        <v>156.5</v>
      </c>
      <c r="P243" s="90"/>
      <c r="Q243" s="26">
        <f>N243*1.042</f>
        <v>165.36539999999999</v>
      </c>
      <c r="R243" s="26">
        <f>O243*1.042</f>
        <v>163.07300000000001</v>
      </c>
      <c r="S243" s="26"/>
      <c r="T243" s="26">
        <f>Q243*1.042</f>
        <v>172.3107468</v>
      </c>
      <c r="U243" s="26">
        <f>R243*1.042</f>
        <v>169.922066</v>
      </c>
      <c r="V243" s="25"/>
      <c r="W243" s="16"/>
      <c r="X243" s="16"/>
      <c r="Y243" s="16"/>
      <c r="AA243" s="83">
        <f>E243</f>
        <v>126.7</v>
      </c>
      <c r="AB243" s="83">
        <f>F243</f>
        <v>1351</v>
      </c>
      <c r="AC243" s="83">
        <f>G243</f>
        <v>131.4</v>
      </c>
      <c r="AD243" s="83">
        <f>I243</f>
        <v>139.5</v>
      </c>
      <c r="AE243" s="83">
        <f>L243</f>
        <v>148.6</v>
      </c>
      <c r="AF243" s="83">
        <f>O243</f>
        <v>156.5</v>
      </c>
      <c r="AG243" s="83">
        <f>R243</f>
        <v>163.07300000000001</v>
      </c>
      <c r="AH243" s="83">
        <f>U243</f>
        <v>169.922066</v>
      </c>
    </row>
    <row r="244" spans="3:34" ht="37.5" x14ac:dyDescent="0.2">
      <c r="C244" s="13" t="s">
        <v>78</v>
      </c>
      <c r="D244" s="3" t="s">
        <v>62</v>
      </c>
      <c r="E244" s="48"/>
      <c r="F244" s="20">
        <f>F243/E243*100/F245*100</f>
        <v>1019.4056812059621</v>
      </c>
      <c r="G244" s="20">
        <f>G243/F243*100/G245*100</f>
        <v>9.4245434045409944</v>
      </c>
      <c r="H244" s="20">
        <f>H243/G243*100/H245*100</f>
        <v>102.13119129106143</v>
      </c>
      <c r="I244" s="20">
        <f>I243/G243*100/I245*100</f>
        <v>102.27782616728693</v>
      </c>
      <c r="J244" s="20"/>
      <c r="K244" s="20">
        <f>K243/K245*100/H243*100</f>
        <v>101.72764934107602</v>
      </c>
      <c r="L244" s="20">
        <f t="shared" ref="L244:U244" si="7">L243/L245*100/I243*100</f>
        <v>102.13163709591507</v>
      </c>
      <c r="M244" s="20" t="e">
        <f t="shared" si="7"/>
        <v>#DIV/0!</v>
      </c>
      <c r="N244" s="20">
        <f t="shared" si="7"/>
        <v>102.84945483956261</v>
      </c>
      <c r="O244" s="20">
        <f t="shared" si="7"/>
        <v>100.97438670157651</v>
      </c>
      <c r="P244" s="20" t="e">
        <f t="shared" si="7"/>
        <v>#DIV/0!</v>
      </c>
      <c r="Q244" s="20">
        <f t="shared" si="7"/>
        <v>99.808429118773944</v>
      </c>
      <c r="R244" s="20">
        <f t="shared" si="7"/>
        <v>100.38535645472064</v>
      </c>
      <c r="S244" s="20" t="e">
        <f t="shared" si="7"/>
        <v>#DIV/0!</v>
      </c>
      <c r="T244" s="20">
        <f t="shared" si="7"/>
        <v>99.61759082217975</v>
      </c>
      <c r="U244" s="20">
        <f t="shared" si="7"/>
        <v>99.049429657794647</v>
      </c>
      <c r="V244" s="25"/>
      <c r="W244" s="16"/>
      <c r="X244" s="16"/>
      <c r="Y244" s="16"/>
    </row>
    <row r="245" spans="3:34" ht="18.75" x14ac:dyDescent="0.2">
      <c r="C245" s="12" t="s">
        <v>79</v>
      </c>
      <c r="D245" s="3" t="s">
        <v>159</v>
      </c>
      <c r="E245" s="19">
        <v>103.9</v>
      </c>
      <c r="F245" s="20">
        <v>104.6</v>
      </c>
      <c r="G245" s="20">
        <v>103.2</v>
      </c>
      <c r="H245" s="20">
        <v>103.8</v>
      </c>
      <c r="I245" s="20">
        <v>103.8</v>
      </c>
      <c r="J245" s="20"/>
      <c r="K245" s="20">
        <v>104.3</v>
      </c>
      <c r="L245" s="20">
        <v>104.3</v>
      </c>
      <c r="M245" s="20"/>
      <c r="N245" s="20">
        <v>104.4</v>
      </c>
      <c r="O245" s="20">
        <v>104.3</v>
      </c>
      <c r="P245" s="20"/>
      <c r="Q245" s="25">
        <v>104.4</v>
      </c>
      <c r="R245" s="25">
        <v>103.8</v>
      </c>
      <c r="S245" s="25"/>
      <c r="T245" s="25">
        <v>104.6</v>
      </c>
      <c r="U245" s="25">
        <v>105.2</v>
      </c>
      <c r="V245" s="25"/>
      <c r="W245" s="16"/>
      <c r="X245" s="16"/>
      <c r="Y245" s="16"/>
    </row>
    <row r="246" spans="3:34" s="34" customFormat="1" ht="37.5" x14ac:dyDescent="0.2">
      <c r="C246" s="27" t="s">
        <v>352</v>
      </c>
      <c r="D246" s="28"/>
      <c r="E246" s="29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2"/>
      <c r="R246" s="32"/>
      <c r="S246" s="32"/>
      <c r="T246" s="32"/>
      <c r="U246" s="32"/>
      <c r="V246" s="32"/>
      <c r="W246" s="33"/>
      <c r="X246" s="33"/>
      <c r="Y246" s="33"/>
    </row>
    <row r="247" spans="3:34" ht="40.5" customHeight="1" x14ac:dyDescent="0.2">
      <c r="C247" s="12" t="s">
        <v>179</v>
      </c>
      <c r="D247" s="3" t="s">
        <v>80</v>
      </c>
      <c r="E247" s="19" t="s">
        <v>402</v>
      </c>
      <c r="F247" s="19" t="s">
        <v>402</v>
      </c>
      <c r="G247" s="19" t="s">
        <v>402</v>
      </c>
      <c r="H247" s="19" t="s">
        <v>402</v>
      </c>
      <c r="I247" s="19" t="s">
        <v>402</v>
      </c>
      <c r="J247" s="19" t="s">
        <v>402</v>
      </c>
      <c r="K247" s="19" t="s">
        <v>402</v>
      </c>
      <c r="L247" s="19" t="s">
        <v>402</v>
      </c>
      <c r="M247" s="19" t="s">
        <v>402</v>
      </c>
      <c r="N247" s="19" t="s">
        <v>402</v>
      </c>
      <c r="O247" s="19" t="s">
        <v>402</v>
      </c>
      <c r="P247" s="19" t="s">
        <v>402</v>
      </c>
      <c r="Q247" s="19" t="s">
        <v>402</v>
      </c>
      <c r="R247" s="19" t="s">
        <v>402</v>
      </c>
      <c r="S247" s="19" t="s">
        <v>402</v>
      </c>
      <c r="T247" s="19" t="s">
        <v>402</v>
      </c>
      <c r="U247" s="19" t="s">
        <v>402</v>
      </c>
      <c r="V247" s="25"/>
      <c r="W247" s="16"/>
      <c r="X247" s="16"/>
      <c r="Y247" s="16"/>
    </row>
    <row r="248" spans="3:34" ht="56.25" x14ac:dyDescent="0.2">
      <c r="C248" s="12" t="s">
        <v>181</v>
      </c>
      <c r="D248" s="4" t="s">
        <v>81</v>
      </c>
      <c r="E248" s="21">
        <v>3.1</v>
      </c>
      <c r="F248" s="21">
        <v>3.1</v>
      </c>
      <c r="G248" s="21">
        <v>3.1</v>
      </c>
      <c r="H248" s="21">
        <v>3.1</v>
      </c>
      <c r="I248" s="21">
        <v>3.1</v>
      </c>
      <c r="J248" s="21">
        <v>3.1</v>
      </c>
      <c r="K248" s="21">
        <v>3.1</v>
      </c>
      <c r="L248" s="21">
        <v>3.1</v>
      </c>
      <c r="M248" s="21">
        <v>3.1</v>
      </c>
      <c r="N248" s="21">
        <v>3.1</v>
      </c>
      <c r="O248" s="21">
        <v>3.1</v>
      </c>
      <c r="P248" s="21">
        <v>3.1</v>
      </c>
      <c r="Q248" s="21">
        <v>3.1</v>
      </c>
      <c r="R248" s="21">
        <v>3.1</v>
      </c>
      <c r="S248" s="21">
        <v>3.1</v>
      </c>
      <c r="T248" s="21">
        <v>3.1</v>
      </c>
      <c r="U248" s="21">
        <v>3.1</v>
      </c>
      <c r="V248" s="25"/>
      <c r="W248" s="16"/>
      <c r="X248" s="16"/>
      <c r="Y248" s="16"/>
    </row>
    <row r="249" spans="3:34" ht="38.450000000000003" customHeight="1" x14ac:dyDescent="0.2">
      <c r="C249" s="12" t="s">
        <v>180</v>
      </c>
      <c r="D249" s="3" t="s">
        <v>82</v>
      </c>
      <c r="E249" s="105" t="s">
        <v>382</v>
      </c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7"/>
      <c r="V249" s="25"/>
      <c r="W249" s="16"/>
      <c r="X249" s="16"/>
      <c r="Y249" s="16"/>
    </row>
    <row r="250" spans="3:34" s="34" customFormat="1" ht="18.75" x14ac:dyDescent="0.2">
      <c r="C250" s="27" t="s">
        <v>353</v>
      </c>
      <c r="D250" s="28"/>
      <c r="E250" s="29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2"/>
      <c r="R250" s="32"/>
      <c r="S250" s="32"/>
      <c r="T250" s="32"/>
      <c r="U250" s="32"/>
      <c r="V250" s="32"/>
      <c r="W250" s="33"/>
      <c r="X250" s="33"/>
      <c r="Y250" s="33"/>
    </row>
    <row r="251" spans="3:34" ht="56.25" x14ac:dyDescent="0.2">
      <c r="C251" s="13" t="s">
        <v>83</v>
      </c>
      <c r="D251" s="3" t="s">
        <v>60</v>
      </c>
      <c r="E251" s="19">
        <v>1346.9</v>
      </c>
      <c r="F251" s="44">
        <v>4657</v>
      </c>
      <c r="G251" s="20">
        <v>4886</v>
      </c>
      <c r="H251" s="20">
        <v>5134</v>
      </c>
      <c r="I251" s="20">
        <v>5185.3</v>
      </c>
      <c r="J251" s="20"/>
      <c r="K251" s="20">
        <v>5444.2</v>
      </c>
      <c r="L251" s="20">
        <v>5498.6</v>
      </c>
      <c r="M251" s="20"/>
      <c r="N251" s="45">
        <v>5773.6</v>
      </c>
      <c r="O251" s="45">
        <v>5831.3</v>
      </c>
      <c r="P251" s="45"/>
      <c r="Q251" s="26">
        <v>6122</v>
      </c>
      <c r="R251" s="26">
        <v>6184</v>
      </c>
      <c r="S251" s="26"/>
      <c r="T251" s="26">
        <v>6493</v>
      </c>
      <c r="U251" s="26">
        <v>6558</v>
      </c>
      <c r="V251" s="25"/>
      <c r="W251" s="16"/>
      <c r="X251" s="16"/>
      <c r="Y251" s="16"/>
      <c r="AA251" s="72" t="s">
        <v>386</v>
      </c>
      <c r="AB251" s="72" t="s">
        <v>387</v>
      </c>
      <c r="AC251" s="72" t="s">
        <v>388</v>
      </c>
      <c r="AD251" s="73" t="s">
        <v>389</v>
      </c>
      <c r="AE251" s="73" t="s">
        <v>390</v>
      </c>
      <c r="AF251" s="73" t="s">
        <v>391</v>
      </c>
      <c r="AG251" s="73" t="s">
        <v>392</v>
      </c>
      <c r="AH251" s="73" t="s">
        <v>393</v>
      </c>
    </row>
    <row r="252" spans="3:34" ht="37.5" x14ac:dyDescent="0.2">
      <c r="C252" s="13" t="s">
        <v>84</v>
      </c>
      <c r="D252" s="3" t="s">
        <v>62</v>
      </c>
      <c r="E252" s="48"/>
      <c r="F252" s="20">
        <f>F251/F253*100/E251*100</f>
        <v>326.18577670317717</v>
      </c>
      <c r="G252" s="20">
        <f>G251/G253*100/F251*100</f>
        <v>99.353531015545201</v>
      </c>
      <c r="H252" s="20">
        <f>H251/H253*100/G251*100</f>
        <v>99.881869359028414</v>
      </c>
      <c r="I252" s="20">
        <f>I251/I253*100/G251*100</f>
        <v>101.16841293210655</v>
      </c>
      <c r="J252" s="20" t="e">
        <f>J251/J253*100/I251*100</f>
        <v>#DIV/0!</v>
      </c>
      <c r="K252" s="20">
        <f>K251/K253*100/H251*100</f>
        <v>101.18518364324649</v>
      </c>
      <c r="L252" s="20">
        <f t="shared" ref="L252:U252" si="8">L251/L253*100/I251*100</f>
        <v>101.18519131372996</v>
      </c>
      <c r="M252" s="20" t="e">
        <f t="shared" si="8"/>
        <v>#DIV/0!</v>
      </c>
      <c r="N252" s="20">
        <f t="shared" si="8"/>
        <v>101.19320203782947</v>
      </c>
      <c r="O252" s="20">
        <f t="shared" si="8"/>
        <v>103.66630603101355</v>
      </c>
      <c r="P252" s="20" t="e">
        <f t="shared" si="8"/>
        <v>#DIV/0!</v>
      </c>
      <c r="Q252" s="20">
        <f t="shared" si="8"/>
        <v>102.746476074471</v>
      </c>
      <c r="R252" s="20">
        <f t="shared" si="8"/>
        <v>101.19121565994934</v>
      </c>
      <c r="S252" s="20" t="e">
        <f t="shared" si="8"/>
        <v>#DIV/0!</v>
      </c>
      <c r="T252" s="20">
        <f t="shared" si="8"/>
        <v>100.72185287256615</v>
      </c>
      <c r="U252" s="20">
        <f t="shared" si="8"/>
        <v>102.36280449734525</v>
      </c>
      <c r="V252" s="25"/>
      <c r="W252" s="16"/>
      <c r="X252" s="16"/>
      <c r="Y252" s="16"/>
      <c r="AA252" s="83">
        <f>E251</f>
        <v>1346.9</v>
      </c>
      <c r="AB252" s="83">
        <f>F251</f>
        <v>4657</v>
      </c>
      <c r="AC252" s="83">
        <f>G251</f>
        <v>4886</v>
      </c>
      <c r="AD252" s="83">
        <f>I251</f>
        <v>5185.3</v>
      </c>
      <c r="AE252" s="83">
        <f>L251</f>
        <v>5498.6</v>
      </c>
      <c r="AF252" s="83">
        <f>O251</f>
        <v>5831.3</v>
      </c>
      <c r="AG252" s="83">
        <f>R251</f>
        <v>6184</v>
      </c>
      <c r="AH252" s="83">
        <f>U251</f>
        <v>6558</v>
      </c>
    </row>
    <row r="253" spans="3:34" ht="18.75" x14ac:dyDescent="0.2">
      <c r="C253" s="12" t="s">
        <v>381</v>
      </c>
      <c r="D253" s="3" t="s">
        <v>159</v>
      </c>
      <c r="E253" s="48">
        <v>105.3</v>
      </c>
      <c r="F253" s="20">
        <v>106</v>
      </c>
      <c r="G253" s="20">
        <v>105.6</v>
      </c>
      <c r="H253" s="20">
        <v>105.2</v>
      </c>
      <c r="I253" s="20">
        <v>104.9</v>
      </c>
      <c r="J253" s="20"/>
      <c r="K253" s="20">
        <v>104.8</v>
      </c>
      <c r="L253" s="20">
        <v>104.8</v>
      </c>
      <c r="M253" s="20"/>
      <c r="N253" s="20">
        <v>104.8</v>
      </c>
      <c r="O253" s="20">
        <v>102.3</v>
      </c>
      <c r="P253" s="20"/>
      <c r="Q253" s="25">
        <v>103.2</v>
      </c>
      <c r="R253" s="25">
        <v>104.8</v>
      </c>
      <c r="S253" s="25"/>
      <c r="T253" s="25">
        <v>105.3</v>
      </c>
      <c r="U253" s="25">
        <v>103.6</v>
      </c>
      <c r="V253" s="25"/>
      <c r="W253" s="16"/>
      <c r="X253" s="16"/>
      <c r="Y253" s="16"/>
    </row>
    <row r="254" spans="3:34" ht="93.75" x14ac:dyDescent="0.2">
      <c r="C254" s="12" t="s">
        <v>85</v>
      </c>
      <c r="D254" s="3" t="s">
        <v>173</v>
      </c>
      <c r="E254" s="48" t="s">
        <v>402</v>
      </c>
      <c r="F254" s="48" t="s">
        <v>402</v>
      </c>
      <c r="G254" s="48" t="s">
        <v>402</v>
      </c>
      <c r="H254" s="48" t="s">
        <v>402</v>
      </c>
      <c r="I254" s="48" t="s">
        <v>402</v>
      </c>
      <c r="J254" s="48" t="s">
        <v>402</v>
      </c>
      <c r="K254" s="48" t="s">
        <v>402</v>
      </c>
      <c r="L254" s="48" t="s">
        <v>402</v>
      </c>
      <c r="M254" s="48" t="s">
        <v>402</v>
      </c>
      <c r="N254" s="48" t="s">
        <v>402</v>
      </c>
      <c r="O254" s="48" t="s">
        <v>402</v>
      </c>
      <c r="P254" s="48" t="s">
        <v>402</v>
      </c>
      <c r="Q254" s="48" t="s">
        <v>402</v>
      </c>
      <c r="R254" s="48" t="s">
        <v>402</v>
      </c>
      <c r="S254" s="48" t="s">
        <v>402</v>
      </c>
      <c r="T254" s="48" t="s">
        <v>402</v>
      </c>
      <c r="U254" s="48" t="s">
        <v>402</v>
      </c>
      <c r="V254" s="19">
        <f t="shared" ref="V254:Y254" si="9">V251</f>
        <v>0</v>
      </c>
      <c r="W254" s="19">
        <f t="shared" si="9"/>
        <v>0</v>
      </c>
      <c r="X254" s="19">
        <f t="shared" si="9"/>
        <v>0</v>
      </c>
      <c r="Y254" s="19">
        <f t="shared" si="9"/>
        <v>0</v>
      </c>
    </row>
    <row r="255" spans="3:34" ht="37.5" x14ac:dyDescent="0.2">
      <c r="C255" s="12" t="s">
        <v>86</v>
      </c>
      <c r="D255" s="3" t="s">
        <v>62</v>
      </c>
      <c r="E255" s="19" t="s">
        <v>402</v>
      </c>
      <c r="F255" s="20" t="e">
        <f>F254/F256*100/E254*100</f>
        <v>#VALUE!</v>
      </c>
      <c r="G255" s="20" t="e">
        <f>G254/G256*100/F254*100</f>
        <v>#VALUE!</v>
      </c>
      <c r="H255" s="20" t="e">
        <f>H254/H256*100/G254*100</f>
        <v>#VALUE!</v>
      </c>
      <c r="I255" s="20" t="e">
        <f>I254/I256*100/G254*100</f>
        <v>#VALUE!</v>
      </c>
      <c r="J255" s="20" t="e">
        <f>J254/J256*100/I254*100</f>
        <v>#VALUE!</v>
      </c>
      <c r="K255" s="20" t="e">
        <f t="shared" ref="K255:U255" si="10">K254/K256*100/H254*100</f>
        <v>#VALUE!</v>
      </c>
      <c r="L255" s="20" t="e">
        <f t="shared" si="10"/>
        <v>#VALUE!</v>
      </c>
      <c r="M255" s="20" t="e">
        <f t="shared" si="10"/>
        <v>#VALUE!</v>
      </c>
      <c r="N255" s="20" t="e">
        <f t="shared" si="10"/>
        <v>#VALUE!</v>
      </c>
      <c r="O255" s="20" t="e">
        <f t="shared" si="10"/>
        <v>#VALUE!</v>
      </c>
      <c r="P255" s="20" t="e">
        <f t="shared" si="10"/>
        <v>#VALUE!</v>
      </c>
      <c r="Q255" s="25" t="e">
        <f t="shared" si="10"/>
        <v>#VALUE!</v>
      </c>
      <c r="R255" s="25" t="e">
        <f t="shared" si="10"/>
        <v>#VALUE!</v>
      </c>
      <c r="S255" s="25" t="e">
        <f t="shared" si="10"/>
        <v>#VALUE!</v>
      </c>
      <c r="T255" s="25" t="e">
        <f t="shared" si="10"/>
        <v>#VALUE!</v>
      </c>
      <c r="U255" s="25" t="e">
        <f t="shared" si="10"/>
        <v>#VALUE!</v>
      </c>
      <c r="V255" s="25"/>
      <c r="W255" s="16"/>
      <c r="X255" s="16"/>
      <c r="Y255" s="16"/>
    </row>
    <row r="256" spans="3:34" ht="18.75" x14ac:dyDescent="0.2">
      <c r="C256" s="12" t="s">
        <v>381</v>
      </c>
      <c r="D256" s="3" t="s">
        <v>159</v>
      </c>
      <c r="E256" s="19" t="s">
        <v>402</v>
      </c>
      <c r="F256" s="20" t="s">
        <v>402</v>
      </c>
      <c r="G256" s="20" t="s">
        <v>402</v>
      </c>
      <c r="H256" s="20" t="s">
        <v>402</v>
      </c>
      <c r="I256" s="20" t="s">
        <v>402</v>
      </c>
      <c r="J256" s="20" t="s">
        <v>402</v>
      </c>
      <c r="K256" s="20" t="s">
        <v>402</v>
      </c>
      <c r="L256" s="20" t="s">
        <v>402</v>
      </c>
      <c r="M256" s="20" t="s">
        <v>402</v>
      </c>
      <c r="N256" s="20" t="s">
        <v>402</v>
      </c>
      <c r="O256" s="20" t="s">
        <v>402</v>
      </c>
      <c r="P256" s="20" t="s">
        <v>402</v>
      </c>
      <c r="Q256" s="20" t="s">
        <v>402</v>
      </c>
      <c r="R256" s="20" t="s">
        <v>402</v>
      </c>
      <c r="S256" s="20" t="s">
        <v>402</v>
      </c>
      <c r="T256" s="20" t="s">
        <v>402</v>
      </c>
      <c r="U256" s="20" t="s">
        <v>402</v>
      </c>
      <c r="V256" s="25"/>
      <c r="W256" s="16"/>
      <c r="X256" s="16"/>
      <c r="Y256" s="16"/>
    </row>
    <row r="257" spans="3:34" s="34" customFormat="1" ht="79.5" customHeight="1" x14ac:dyDescent="0.2">
      <c r="C257" s="37" t="s">
        <v>87</v>
      </c>
      <c r="D257" s="28"/>
      <c r="E257" s="29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2"/>
      <c r="R257" s="32"/>
      <c r="S257" s="32"/>
      <c r="T257" s="32"/>
      <c r="U257" s="32"/>
      <c r="V257" s="32"/>
      <c r="W257" s="33"/>
      <c r="X257" s="33"/>
      <c r="Y257" s="33"/>
    </row>
    <row r="258" spans="3:34" ht="18.75" x14ac:dyDescent="0.2">
      <c r="C258" s="13" t="s">
        <v>88</v>
      </c>
      <c r="D258" s="3" t="s">
        <v>89</v>
      </c>
      <c r="E258" s="19" t="s">
        <v>402</v>
      </c>
      <c r="F258" s="19" t="s">
        <v>402</v>
      </c>
      <c r="G258" s="19" t="s">
        <v>402</v>
      </c>
      <c r="H258" s="19" t="s">
        <v>402</v>
      </c>
      <c r="I258" s="19" t="s">
        <v>402</v>
      </c>
      <c r="J258" s="19" t="s">
        <v>402</v>
      </c>
      <c r="K258" s="19" t="s">
        <v>402</v>
      </c>
      <c r="L258" s="19" t="s">
        <v>402</v>
      </c>
      <c r="M258" s="19" t="s">
        <v>402</v>
      </c>
      <c r="N258" s="19" t="s">
        <v>402</v>
      </c>
      <c r="O258" s="19" t="s">
        <v>402</v>
      </c>
      <c r="P258" s="19" t="s">
        <v>402</v>
      </c>
      <c r="Q258" s="19" t="s">
        <v>402</v>
      </c>
      <c r="R258" s="19" t="s">
        <v>402</v>
      </c>
      <c r="S258" s="19" t="s">
        <v>402</v>
      </c>
      <c r="T258" s="19" t="s">
        <v>402</v>
      </c>
      <c r="U258" s="19" t="s">
        <v>402</v>
      </c>
      <c r="V258" s="25"/>
      <c r="W258" s="16"/>
      <c r="X258" s="16"/>
      <c r="Y258" s="16"/>
    </row>
    <row r="259" spans="3:34" ht="18.75" x14ac:dyDescent="0.2">
      <c r="C259" s="13" t="s">
        <v>372</v>
      </c>
      <c r="D259" s="3" t="s">
        <v>89</v>
      </c>
      <c r="E259" s="19" t="s">
        <v>402</v>
      </c>
      <c r="F259" s="19" t="s">
        <v>402</v>
      </c>
      <c r="G259" s="19" t="s">
        <v>402</v>
      </c>
      <c r="H259" s="19" t="s">
        <v>402</v>
      </c>
      <c r="I259" s="19" t="s">
        <v>402</v>
      </c>
      <c r="J259" s="19" t="s">
        <v>402</v>
      </c>
      <c r="K259" s="19" t="s">
        <v>402</v>
      </c>
      <c r="L259" s="19" t="s">
        <v>402</v>
      </c>
      <c r="M259" s="19" t="s">
        <v>402</v>
      </c>
      <c r="N259" s="19" t="s">
        <v>402</v>
      </c>
      <c r="O259" s="19" t="s">
        <v>402</v>
      </c>
      <c r="P259" s="19" t="s">
        <v>402</v>
      </c>
      <c r="Q259" s="19" t="s">
        <v>402</v>
      </c>
      <c r="R259" s="19" t="s">
        <v>402</v>
      </c>
      <c r="S259" s="19" t="s">
        <v>402</v>
      </c>
      <c r="T259" s="19" t="s">
        <v>402</v>
      </c>
      <c r="U259" s="19" t="s">
        <v>402</v>
      </c>
      <c r="V259" s="25"/>
      <c r="W259" s="16"/>
      <c r="X259" s="16"/>
      <c r="Y259" s="16"/>
    </row>
    <row r="260" spans="3:34" ht="18.75" x14ac:dyDescent="0.2">
      <c r="C260" s="12" t="s">
        <v>373</v>
      </c>
      <c r="D260" s="3" t="s">
        <v>89</v>
      </c>
      <c r="E260" s="19" t="s">
        <v>402</v>
      </c>
      <c r="F260" s="19" t="s">
        <v>402</v>
      </c>
      <c r="G260" s="19" t="s">
        <v>402</v>
      </c>
      <c r="H260" s="19" t="s">
        <v>402</v>
      </c>
      <c r="I260" s="19" t="s">
        <v>402</v>
      </c>
      <c r="J260" s="19" t="s">
        <v>402</v>
      </c>
      <c r="K260" s="19" t="s">
        <v>402</v>
      </c>
      <c r="L260" s="19" t="s">
        <v>402</v>
      </c>
      <c r="M260" s="19" t="s">
        <v>402</v>
      </c>
      <c r="N260" s="19" t="s">
        <v>402</v>
      </c>
      <c r="O260" s="19" t="s">
        <v>402</v>
      </c>
      <c r="P260" s="19" t="s">
        <v>402</v>
      </c>
      <c r="Q260" s="19" t="s">
        <v>402</v>
      </c>
      <c r="R260" s="19" t="s">
        <v>402</v>
      </c>
      <c r="S260" s="19" t="s">
        <v>402</v>
      </c>
      <c r="T260" s="19" t="s">
        <v>402</v>
      </c>
      <c r="U260" s="19" t="s">
        <v>402</v>
      </c>
      <c r="V260" s="25"/>
      <c r="W260" s="16"/>
      <c r="X260" s="16"/>
      <c r="Y260" s="16"/>
    </row>
    <row r="261" spans="3:34" ht="18.75" x14ac:dyDescent="0.2">
      <c r="C261" s="12" t="s">
        <v>374</v>
      </c>
      <c r="D261" s="3" t="s">
        <v>89</v>
      </c>
      <c r="E261" s="19" t="s">
        <v>402</v>
      </c>
      <c r="F261" s="19" t="s">
        <v>402</v>
      </c>
      <c r="G261" s="19" t="s">
        <v>402</v>
      </c>
      <c r="H261" s="19" t="s">
        <v>402</v>
      </c>
      <c r="I261" s="19" t="s">
        <v>402</v>
      </c>
      <c r="J261" s="19" t="s">
        <v>402</v>
      </c>
      <c r="K261" s="19" t="s">
        <v>402</v>
      </c>
      <c r="L261" s="19" t="s">
        <v>402</v>
      </c>
      <c r="M261" s="19" t="s">
        <v>402</v>
      </c>
      <c r="N261" s="19" t="s">
        <v>402</v>
      </c>
      <c r="O261" s="19" t="s">
        <v>402</v>
      </c>
      <c r="P261" s="19" t="s">
        <v>402</v>
      </c>
      <c r="Q261" s="19" t="s">
        <v>402</v>
      </c>
      <c r="R261" s="19" t="s">
        <v>402</v>
      </c>
      <c r="S261" s="19" t="s">
        <v>402</v>
      </c>
      <c r="T261" s="19" t="s">
        <v>402</v>
      </c>
      <c r="U261" s="19" t="s">
        <v>402</v>
      </c>
      <c r="V261" s="25"/>
      <c r="W261" s="16"/>
      <c r="X261" s="16"/>
      <c r="Y261" s="16"/>
    </row>
    <row r="262" spans="3:34" ht="18.75" x14ac:dyDescent="0.2">
      <c r="C262" s="12" t="s">
        <v>90</v>
      </c>
      <c r="D262" s="3" t="s">
        <v>89</v>
      </c>
      <c r="E262" s="19" t="s">
        <v>402</v>
      </c>
      <c r="F262" s="19" t="s">
        <v>402</v>
      </c>
      <c r="G262" s="19" t="s">
        <v>402</v>
      </c>
      <c r="H262" s="19" t="s">
        <v>402</v>
      </c>
      <c r="I262" s="19" t="s">
        <v>402</v>
      </c>
      <c r="J262" s="19" t="s">
        <v>402</v>
      </c>
      <c r="K262" s="19" t="s">
        <v>402</v>
      </c>
      <c r="L262" s="19" t="s">
        <v>402</v>
      </c>
      <c r="M262" s="19" t="s">
        <v>402</v>
      </c>
      <c r="N262" s="19" t="s">
        <v>402</v>
      </c>
      <c r="O262" s="19" t="s">
        <v>402</v>
      </c>
      <c r="P262" s="19" t="s">
        <v>402</v>
      </c>
      <c r="Q262" s="19" t="s">
        <v>402</v>
      </c>
      <c r="R262" s="19" t="s">
        <v>402</v>
      </c>
      <c r="S262" s="19" t="s">
        <v>402</v>
      </c>
      <c r="T262" s="19" t="s">
        <v>402</v>
      </c>
      <c r="U262" s="19" t="s">
        <v>402</v>
      </c>
      <c r="V262" s="25"/>
      <c r="W262" s="16"/>
      <c r="X262" s="16"/>
      <c r="Y262" s="16"/>
    </row>
    <row r="263" spans="3:34" ht="18.75" x14ac:dyDescent="0.2">
      <c r="C263" s="12" t="s">
        <v>91</v>
      </c>
      <c r="D263" s="3" t="s">
        <v>89</v>
      </c>
      <c r="E263" s="19" t="s">
        <v>402</v>
      </c>
      <c r="F263" s="19" t="s">
        <v>402</v>
      </c>
      <c r="G263" s="19" t="s">
        <v>402</v>
      </c>
      <c r="H263" s="19" t="s">
        <v>402</v>
      </c>
      <c r="I263" s="19" t="s">
        <v>402</v>
      </c>
      <c r="J263" s="19" t="s">
        <v>402</v>
      </c>
      <c r="K263" s="19" t="s">
        <v>402</v>
      </c>
      <c r="L263" s="19" t="s">
        <v>402</v>
      </c>
      <c r="M263" s="19" t="s">
        <v>402</v>
      </c>
      <c r="N263" s="19" t="s">
        <v>402</v>
      </c>
      <c r="O263" s="19" t="s">
        <v>402</v>
      </c>
      <c r="P263" s="19" t="s">
        <v>402</v>
      </c>
      <c r="Q263" s="19" t="s">
        <v>402</v>
      </c>
      <c r="R263" s="19" t="s">
        <v>402</v>
      </c>
      <c r="S263" s="19" t="s">
        <v>402</v>
      </c>
      <c r="T263" s="19" t="s">
        <v>402</v>
      </c>
      <c r="U263" s="19" t="s">
        <v>402</v>
      </c>
      <c r="V263" s="54">
        <f>SUM(V265:V267)</f>
        <v>0</v>
      </c>
      <c r="W263" s="54">
        <f>SUM(W265:W267)</f>
        <v>0</v>
      </c>
      <c r="X263" s="54">
        <f>SUM(X265:X267)</f>
        <v>0</v>
      </c>
      <c r="Y263" s="54">
        <f>SUM(Y265:Y267)</f>
        <v>0</v>
      </c>
    </row>
    <row r="264" spans="3:34" ht="18.75" x14ac:dyDescent="0.2">
      <c r="C264" s="12" t="s">
        <v>19</v>
      </c>
      <c r="D264" s="3"/>
      <c r="E264" s="19" t="s">
        <v>402</v>
      </c>
      <c r="F264" s="19" t="s">
        <v>402</v>
      </c>
      <c r="G264" s="19" t="s">
        <v>402</v>
      </c>
      <c r="H264" s="19" t="s">
        <v>402</v>
      </c>
      <c r="I264" s="19" t="s">
        <v>402</v>
      </c>
      <c r="J264" s="19" t="s">
        <v>402</v>
      </c>
      <c r="K264" s="19" t="s">
        <v>402</v>
      </c>
      <c r="L264" s="19" t="s">
        <v>402</v>
      </c>
      <c r="M264" s="19" t="s">
        <v>402</v>
      </c>
      <c r="N264" s="19" t="s">
        <v>402</v>
      </c>
      <c r="O264" s="19" t="s">
        <v>402</v>
      </c>
      <c r="P264" s="19" t="s">
        <v>402</v>
      </c>
      <c r="Q264" s="19" t="s">
        <v>402</v>
      </c>
      <c r="R264" s="19" t="s">
        <v>402</v>
      </c>
      <c r="S264" s="19" t="s">
        <v>402</v>
      </c>
      <c r="T264" s="19" t="s">
        <v>402</v>
      </c>
      <c r="U264" s="19" t="s">
        <v>402</v>
      </c>
      <c r="V264" s="25"/>
      <c r="W264" s="16"/>
      <c r="X264" s="16"/>
      <c r="Y264" s="16"/>
    </row>
    <row r="265" spans="3:34" ht="18.75" x14ac:dyDescent="0.2">
      <c r="C265" s="13" t="s">
        <v>375</v>
      </c>
      <c r="D265" s="3" t="s">
        <v>89</v>
      </c>
      <c r="E265" s="19" t="s">
        <v>402</v>
      </c>
      <c r="F265" s="19" t="s">
        <v>402</v>
      </c>
      <c r="G265" s="19" t="s">
        <v>402</v>
      </c>
      <c r="H265" s="19" t="s">
        <v>402</v>
      </c>
      <c r="I265" s="19" t="s">
        <v>402</v>
      </c>
      <c r="J265" s="19" t="s">
        <v>402</v>
      </c>
      <c r="K265" s="19" t="s">
        <v>402</v>
      </c>
      <c r="L265" s="19" t="s">
        <v>402</v>
      </c>
      <c r="M265" s="19" t="s">
        <v>402</v>
      </c>
      <c r="N265" s="19" t="s">
        <v>402</v>
      </c>
      <c r="O265" s="19" t="s">
        <v>402</v>
      </c>
      <c r="P265" s="19" t="s">
        <v>402</v>
      </c>
      <c r="Q265" s="19" t="s">
        <v>402</v>
      </c>
      <c r="R265" s="19" t="s">
        <v>402</v>
      </c>
      <c r="S265" s="19" t="s">
        <v>402</v>
      </c>
      <c r="T265" s="19" t="s">
        <v>402</v>
      </c>
      <c r="U265" s="19" t="s">
        <v>402</v>
      </c>
      <c r="V265" s="25"/>
      <c r="W265" s="16"/>
      <c r="X265" s="16"/>
      <c r="Y265" s="16"/>
    </row>
    <row r="266" spans="3:34" ht="18.75" x14ac:dyDescent="0.2">
      <c r="C266" s="13" t="s">
        <v>376</v>
      </c>
      <c r="D266" s="3" t="s">
        <v>89</v>
      </c>
      <c r="E266" s="19" t="s">
        <v>402</v>
      </c>
      <c r="F266" s="19" t="s">
        <v>402</v>
      </c>
      <c r="G266" s="19" t="s">
        <v>402</v>
      </c>
      <c r="H266" s="19" t="s">
        <v>402</v>
      </c>
      <c r="I266" s="19" t="s">
        <v>402</v>
      </c>
      <c r="J266" s="19" t="s">
        <v>402</v>
      </c>
      <c r="K266" s="19" t="s">
        <v>402</v>
      </c>
      <c r="L266" s="19" t="s">
        <v>402</v>
      </c>
      <c r="M266" s="19" t="s">
        <v>402</v>
      </c>
      <c r="N266" s="19" t="s">
        <v>402</v>
      </c>
      <c r="O266" s="19" t="s">
        <v>402</v>
      </c>
      <c r="P266" s="19" t="s">
        <v>402</v>
      </c>
      <c r="Q266" s="19" t="s">
        <v>402</v>
      </c>
      <c r="R266" s="19" t="s">
        <v>402</v>
      </c>
      <c r="S266" s="19" t="s">
        <v>402</v>
      </c>
      <c r="T266" s="19" t="s">
        <v>402</v>
      </c>
      <c r="U266" s="19" t="s">
        <v>402</v>
      </c>
      <c r="V266" s="25"/>
      <c r="W266" s="16"/>
      <c r="X266" s="16"/>
      <c r="Y266" s="16"/>
    </row>
    <row r="267" spans="3:34" ht="18.75" x14ac:dyDescent="0.2">
      <c r="C267" s="13" t="s">
        <v>377</v>
      </c>
      <c r="D267" s="3" t="s">
        <v>89</v>
      </c>
      <c r="E267" s="19" t="s">
        <v>402</v>
      </c>
      <c r="F267" s="19" t="s">
        <v>402</v>
      </c>
      <c r="G267" s="19" t="s">
        <v>402</v>
      </c>
      <c r="H267" s="19" t="s">
        <v>402</v>
      </c>
      <c r="I267" s="19" t="s">
        <v>402</v>
      </c>
      <c r="J267" s="19" t="s">
        <v>402</v>
      </c>
      <c r="K267" s="19" t="s">
        <v>402</v>
      </c>
      <c r="L267" s="19" t="s">
        <v>402</v>
      </c>
      <c r="M267" s="19" t="s">
        <v>402</v>
      </c>
      <c r="N267" s="19" t="s">
        <v>402</v>
      </c>
      <c r="O267" s="19" t="s">
        <v>402</v>
      </c>
      <c r="P267" s="19" t="s">
        <v>402</v>
      </c>
      <c r="Q267" s="19" t="s">
        <v>402</v>
      </c>
      <c r="R267" s="19" t="s">
        <v>402</v>
      </c>
      <c r="S267" s="19" t="s">
        <v>402</v>
      </c>
      <c r="T267" s="19" t="s">
        <v>402</v>
      </c>
      <c r="U267" s="19" t="s">
        <v>402</v>
      </c>
      <c r="V267" s="25"/>
      <c r="W267" s="16"/>
      <c r="X267" s="16"/>
      <c r="Y267" s="16"/>
    </row>
    <row r="268" spans="3:34" ht="18.75" x14ac:dyDescent="0.2">
      <c r="C268" s="12" t="s">
        <v>92</v>
      </c>
      <c r="D268" s="3" t="s">
        <v>89</v>
      </c>
      <c r="E268" s="19" t="s">
        <v>402</v>
      </c>
      <c r="F268" s="19" t="s">
        <v>402</v>
      </c>
      <c r="G268" s="19" t="s">
        <v>402</v>
      </c>
      <c r="H268" s="19" t="s">
        <v>402</v>
      </c>
      <c r="I268" s="19" t="s">
        <v>402</v>
      </c>
      <c r="J268" s="19" t="s">
        <v>402</v>
      </c>
      <c r="K268" s="19" t="s">
        <v>402</v>
      </c>
      <c r="L268" s="19" t="s">
        <v>402</v>
      </c>
      <c r="M268" s="19" t="s">
        <v>402</v>
      </c>
      <c r="N268" s="19" t="s">
        <v>402</v>
      </c>
      <c r="O268" s="19" t="s">
        <v>402</v>
      </c>
      <c r="P268" s="19" t="s">
        <v>402</v>
      </c>
      <c r="Q268" s="19" t="s">
        <v>402</v>
      </c>
      <c r="R268" s="19" t="s">
        <v>402</v>
      </c>
      <c r="S268" s="19" t="s">
        <v>402</v>
      </c>
      <c r="T268" s="19" t="s">
        <v>402</v>
      </c>
      <c r="U268" s="19" t="s">
        <v>402</v>
      </c>
      <c r="V268" s="25"/>
      <c r="W268" s="16"/>
      <c r="X268" s="16"/>
      <c r="Y268" s="16"/>
    </row>
    <row r="269" spans="3:34" s="34" customFormat="1" ht="57.75" customHeight="1" x14ac:dyDescent="0.2">
      <c r="C269" s="27" t="s">
        <v>354</v>
      </c>
      <c r="D269" s="35"/>
      <c r="E269" s="40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2"/>
      <c r="R269" s="32"/>
      <c r="S269" s="32"/>
      <c r="T269" s="32"/>
      <c r="U269" s="32"/>
      <c r="V269" s="32"/>
      <c r="W269" s="33"/>
      <c r="X269" s="33"/>
      <c r="Y269" s="33"/>
    </row>
    <row r="270" spans="3:34" s="34" customFormat="1" ht="56.25" x14ac:dyDescent="0.2">
      <c r="C270" s="37" t="s">
        <v>355</v>
      </c>
      <c r="D270" s="35" t="s">
        <v>8</v>
      </c>
      <c r="E270" s="62">
        <v>511</v>
      </c>
      <c r="F270" s="62">
        <v>599.4</v>
      </c>
      <c r="G270" s="62">
        <v>692.6</v>
      </c>
      <c r="H270" s="62">
        <v>1064.7</v>
      </c>
      <c r="I270" s="62">
        <v>1075.3</v>
      </c>
      <c r="J270" s="62">
        <f t="shared" ref="J270:V270" si="11">J272+J280+J281</f>
        <v>252.8</v>
      </c>
      <c r="K270" s="62">
        <v>1129.0999999999999</v>
      </c>
      <c r="L270" s="62">
        <v>1151.7</v>
      </c>
      <c r="M270" s="62">
        <f t="shared" si="11"/>
        <v>252.8</v>
      </c>
      <c r="N270" s="62">
        <v>1209.3</v>
      </c>
      <c r="O270" s="62">
        <v>1245.5999999999999</v>
      </c>
      <c r="P270" s="62">
        <f t="shared" si="11"/>
        <v>252.8</v>
      </c>
      <c r="Q270" s="62">
        <v>1307.8</v>
      </c>
      <c r="R270" s="62">
        <v>1347.1</v>
      </c>
      <c r="S270" s="62">
        <f t="shared" si="11"/>
        <v>252.8</v>
      </c>
      <c r="T270" s="62">
        <v>1414.5</v>
      </c>
      <c r="U270" s="62">
        <v>1456.3</v>
      </c>
      <c r="V270" s="40">
        <f t="shared" si="11"/>
        <v>0</v>
      </c>
      <c r="W270" s="33"/>
      <c r="X270" s="33"/>
      <c r="Y270" s="33"/>
      <c r="AA270" s="72" t="s">
        <v>386</v>
      </c>
      <c r="AB270" s="72" t="s">
        <v>387</v>
      </c>
      <c r="AC270" s="72" t="s">
        <v>388</v>
      </c>
      <c r="AD270" s="73" t="s">
        <v>389</v>
      </c>
      <c r="AE270" s="73" t="s">
        <v>390</v>
      </c>
      <c r="AF270" s="73" t="s">
        <v>391</v>
      </c>
      <c r="AG270" s="73" t="s">
        <v>392</v>
      </c>
      <c r="AH270" s="73" t="s">
        <v>393</v>
      </c>
    </row>
    <row r="271" spans="3:34" ht="18.75" x14ac:dyDescent="0.2">
      <c r="C271" s="11" t="s">
        <v>177</v>
      </c>
      <c r="D271" s="10" t="s">
        <v>93</v>
      </c>
      <c r="E271" s="24">
        <v>201.6</v>
      </c>
      <c r="F271" s="20">
        <v>266.10000000000002</v>
      </c>
      <c r="G271" s="20">
        <v>234.3</v>
      </c>
      <c r="H271" s="20">
        <v>248</v>
      </c>
      <c r="I271" s="20">
        <v>260</v>
      </c>
      <c r="J271" s="20">
        <f t="shared" ref="J271:V271" si="12">J272+J280</f>
        <v>0</v>
      </c>
      <c r="K271" s="20">
        <v>276</v>
      </c>
      <c r="L271" s="20">
        <v>284</v>
      </c>
      <c r="M271" s="20">
        <f t="shared" si="12"/>
        <v>0</v>
      </c>
      <c r="N271" s="20">
        <v>298</v>
      </c>
      <c r="O271" s="20">
        <v>316</v>
      </c>
      <c r="P271" s="20">
        <f t="shared" si="12"/>
        <v>0</v>
      </c>
      <c r="Q271" s="20">
        <v>332</v>
      </c>
      <c r="R271" s="20">
        <v>352</v>
      </c>
      <c r="S271" s="20">
        <f t="shared" si="12"/>
        <v>0</v>
      </c>
      <c r="T271" s="20">
        <v>373</v>
      </c>
      <c r="U271" s="20">
        <v>399</v>
      </c>
      <c r="V271" s="20">
        <f t="shared" si="12"/>
        <v>0</v>
      </c>
      <c r="W271" s="16"/>
      <c r="X271" s="16"/>
      <c r="Y271" s="16"/>
      <c r="AA271" s="83">
        <f>E270</f>
        <v>511</v>
      </c>
      <c r="AB271" s="83">
        <f>F270</f>
        <v>599.4</v>
      </c>
      <c r="AC271" s="83">
        <f>G270</f>
        <v>692.6</v>
      </c>
      <c r="AD271" s="83">
        <f>I270</f>
        <v>1075.3</v>
      </c>
      <c r="AE271" s="83">
        <f>N270</f>
        <v>1209.3</v>
      </c>
      <c r="AF271" s="83">
        <f>O270</f>
        <v>1245.5999999999999</v>
      </c>
      <c r="AG271" s="83">
        <f>R270</f>
        <v>1347.1</v>
      </c>
      <c r="AH271" s="83">
        <f>U270</f>
        <v>1456.3</v>
      </c>
    </row>
    <row r="272" spans="3:34" s="34" customFormat="1" ht="18.75" x14ac:dyDescent="0.2">
      <c r="C272" s="41" t="s">
        <v>356</v>
      </c>
      <c r="D272" s="42" t="s">
        <v>93</v>
      </c>
      <c r="E272" s="43">
        <v>157.69999999999999</v>
      </c>
      <c r="F272" s="31">
        <v>169.4</v>
      </c>
      <c r="G272" s="31">
        <v>182.3</v>
      </c>
      <c r="H272" s="31">
        <v>191.4</v>
      </c>
      <c r="I272" s="31">
        <v>195.2</v>
      </c>
      <c r="J272" s="31"/>
      <c r="K272" s="31">
        <v>205</v>
      </c>
      <c r="L272" s="31">
        <v>211</v>
      </c>
      <c r="M272" s="31"/>
      <c r="N272" s="31">
        <v>221</v>
      </c>
      <c r="O272" s="31">
        <v>228</v>
      </c>
      <c r="P272" s="31"/>
      <c r="Q272" s="61">
        <v>242</v>
      </c>
      <c r="R272" s="61">
        <v>249</v>
      </c>
      <c r="S272" s="61"/>
      <c r="T272" s="61">
        <v>264</v>
      </c>
      <c r="U272" s="61">
        <v>272</v>
      </c>
      <c r="V272" s="32"/>
      <c r="W272" s="33"/>
      <c r="X272" s="33"/>
      <c r="Y272" s="33"/>
    </row>
    <row r="273" spans="3:34" ht="18.75" x14ac:dyDescent="0.2">
      <c r="C273" s="11" t="s">
        <v>19</v>
      </c>
      <c r="D273" s="10"/>
      <c r="E273" s="24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5"/>
      <c r="R273" s="25"/>
      <c r="S273" s="25"/>
      <c r="T273" s="25"/>
      <c r="U273" s="25"/>
      <c r="V273" s="25"/>
      <c r="W273" s="16"/>
      <c r="X273" s="16"/>
      <c r="Y273" s="16"/>
    </row>
    <row r="274" spans="3:34" ht="18.75" x14ac:dyDescent="0.2">
      <c r="C274" s="11" t="s">
        <v>1</v>
      </c>
      <c r="D274" s="10" t="s">
        <v>93</v>
      </c>
      <c r="E274" s="24">
        <v>116.4</v>
      </c>
      <c r="F274" s="20">
        <v>130.80000000000001</v>
      </c>
      <c r="G274" s="20">
        <v>138.5</v>
      </c>
      <c r="H274" s="20">
        <v>145.4</v>
      </c>
      <c r="I274" s="20">
        <v>149</v>
      </c>
      <c r="J274" s="20"/>
      <c r="K274" s="20">
        <v>158.69999999999999</v>
      </c>
      <c r="L274" s="20">
        <v>163.5</v>
      </c>
      <c r="M274" s="20"/>
      <c r="N274" s="20">
        <v>173.3</v>
      </c>
      <c r="O274" s="20">
        <v>178.5</v>
      </c>
      <c r="P274" s="20"/>
      <c r="Q274" s="26">
        <v>189.3</v>
      </c>
      <c r="R274" s="26">
        <v>194.9</v>
      </c>
      <c r="S274" s="26"/>
      <c r="T274" s="26">
        <v>206.6</v>
      </c>
      <c r="U274" s="26">
        <v>212.8</v>
      </c>
      <c r="V274" s="25"/>
      <c r="W274" s="16"/>
      <c r="X274" s="16"/>
      <c r="Y274" s="16"/>
    </row>
    <row r="275" spans="3:34" ht="18.75" x14ac:dyDescent="0.2">
      <c r="C275" s="11" t="s">
        <v>59</v>
      </c>
      <c r="D275" s="10" t="s">
        <v>93</v>
      </c>
      <c r="E275" s="24">
        <v>10.3</v>
      </c>
      <c r="F275" s="20">
        <v>11.4</v>
      </c>
      <c r="G275" s="20">
        <v>11</v>
      </c>
      <c r="H275" s="20">
        <v>11.6</v>
      </c>
      <c r="I275" s="20">
        <v>12</v>
      </c>
      <c r="J275" s="20"/>
      <c r="K275" s="20">
        <v>12.7</v>
      </c>
      <c r="L275" s="20">
        <v>13</v>
      </c>
      <c r="M275" s="20"/>
      <c r="N275" s="20">
        <v>13.9</v>
      </c>
      <c r="O275" s="20">
        <v>14.3</v>
      </c>
      <c r="P275" s="20"/>
      <c r="Q275" s="26">
        <v>15.1</v>
      </c>
      <c r="R275" s="26">
        <v>15.6</v>
      </c>
      <c r="S275" s="26"/>
      <c r="T275" s="26">
        <v>16.600000000000001</v>
      </c>
      <c r="U275" s="26">
        <v>17</v>
      </c>
      <c r="V275" s="25"/>
      <c r="W275" s="16"/>
      <c r="X275" s="16"/>
      <c r="Y275" s="16"/>
    </row>
    <row r="276" spans="3:34" ht="37.5" x14ac:dyDescent="0.2">
      <c r="C276" s="11" t="s">
        <v>2</v>
      </c>
      <c r="D276" s="10" t="s">
        <v>93</v>
      </c>
      <c r="E276" s="24" t="s">
        <v>402</v>
      </c>
      <c r="F276" s="24" t="s">
        <v>402</v>
      </c>
      <c r="G276" s="24" t="s">
        <v>402</v>
      </c>
      <c r="H276" s="24" t="s">
        <v>402</v>
      </c>
      <c r="I276" s="24" t="s">
        <v>402</v>
      </c>
      <c r="J276" s="24" t="s">
        <v>402</v>
      </c>
      <c r="K276" s="24" t="s">
        <v>402</v>
      </c>
      <c r="L276" s="24" t="s">
        <v>402</v>
      </c>
      <c r="M276" s="24" t="s">
        <v>402</v>
      </c>
      <c r="N276" s="24" t="s">
        <v>402</v>
      </c>
      <c r="O276" s="24" t="s">
        <v>402</v>
      </c>
      <c r="P276" s="24" t="s">
        <v>402</v>
      </c>
      <c r="Q276" s="24" t="s">
        <v>402</v>
      </c>
      <c r="R276" s="24" t="s">
        <v>402</v>
      </c>
      <c r="S276" s="24" t="s">
        <v>402</v>
      </c>
      <c r="T276" s="24" t="s">
        <v>402</v>
      </c>
      <c r="U276" s="24" t="s">
        <v>402</v>
      </c>
      <c r="V276" s="20">
        <v>0</v>
      </c>
      <c r="W276" s="16"/>
      <c r="X276" s="16"/>
      <c r="Y276" s="16"/>
    </row>
    <row r="277" spans="3:34" ht="18" customHeight="1" x14ac:dyDescent="0.2">
      <c r="C277" s="11" t="s">
        <v>3</v>
      </c>
      <c r="D277" s="10" t="s">
        <v>93</v>
      </c>
      <c r="E277" s="24">
        <v>2.7</v>
      </c>
      <c r="F277" s="20">
        <v>2.5</v>
      </c>
      <c r="G277" s="20">
        <v>2.9</v>
      </c>
      <c r="H277" s="20">
        <v>3</v>
      </c>
      <c r="I277" s="20">
        <v>3.18</v>
      </c>
      <c r="J277" s="20"/>
      <c r="K277" s="20">
        <v>3.3</v>
      </c>
      <c r="L277" s="20">
        <v>3.5</v>
      </c>
      <c r="M277" s="20"/>
      <c r="N277" s="20">
        <v>3.7</v>
      </c>
      <c r="O277" s="20">
        <v>3.8</v>
      </c>
      <c r="P277" s="20"/>
      <c r="Q277" s="26">
        <v>4</v>
      </c>
      <c r="R277" s="26">
        <v>4.2</v>
      </c>
      <c r="S277" s="26"/>
      <c r="T277" s="26">
        <v>4.4000000000000004</v>
      </c>
      <c r="U277" s="26">
        <v>4.5999999999999996</v>
      </c>
      <c r="V277" s="25"/>
      <c r="W277" s="16"/>
      <c r="X277" s="16"/>
      <c r="Y277" s="16"/>
    </row>
    <row r="278" spans="3:34" ht="18.75" x14ac:dyDescent="0.2">
      <c r="C278" s="11" t="s">
        <v>4</v>
      </c>
      <c r="D278" s="10" t="s">
        <v>93</v>
      </c>
      <c r="E278" s="24" t="s">
        <v>402</v>
      </c>
      <c r="F278" s="24" t="s">
        <v>402</v>
      </c>
      <c r="G278" s="24" t="s">
        <v>402</v>
      </c>
      <c r="H278" s="24" t="s">
        <v>402</v>
      </c>
      <c r="I278" s="24" t="s">
        <v>402</v>
      </c>
      <c r="J278" s="24" t="s">
        <v>402</v>
      </c>
      <c r="K278" s="24" t="s">
        <v>402</v>
      </c>
      <c r="L278" s="24" t="s">
        <v>402</v>
      </c>
      <c r="M278" s="24" t="s">
        <v>402</v>
      </c>
      <c r="N278" s="24" t="s">
        <v>402</v>
      </c>
      <c r="O278" s="24" t="s">
        <v>402</v>
      </c>
      <c r="P278" s="24" t="s">
        <v>402</v>
      </c>
      <c r="Q278" s="24" t="s">
        <v>402</v>
      </c>
      <c r="R278" s="24" t="s">
        <v>402</v>
      </c>
      <c r="S278" s="24" t="s">
        <v>402</v>
      </c>
      <c r="T278" s="24" t="s">
        <v>402</v>
      </c>
      <c r="U278" s="24" t="s">
        <v>402</v>
      </c>
      <c r="V278" s="20">
        <v>0</v>
      </c>
      <c r="W278" s="16"/>
      <c r="X278" s="16"/>
      <c r="Y278" s="16"/>
    </row>
    <row r="279" spans="3:34" ht="18.75" x14ac:dyDescent="0.2">
      <c r="C279" s="11" t="s">
        <v>5</v>
      </c>
      <c r="D279" s="10" t="s">
        <v>93</v>
      </c>
      <c r="E279" s="24">
        <v>22.3</v>
      </c>
      <c r="F279" s="20">
        <v>19.2</v>
      </c>
      <c r="G279" s="20">
        <v>23.6</v>
      </c>
      <c r="H279" s="20">
        <v>25</v>
      </c>
      <c r="I279" s="20">
        <v>25.7</v>
      </c>
      <c r="J279" s="20"/>
      <c r="K279" s="20">
        <v>27.3</v>
      </c>
      <c r="L279" s="20">
        <v>28.1</v>
      </c>
      <c r="M279" s="20"/>
      <c r="N279" s="20">
        <v>29.8</v>
      </c>
      <c r="O279" s="20">
        <v>30.7</v>
      </c>
      <c r="P279" s="20"/>
      <c r="Q279" s="26">
        <v>32.5</v>
      </c>
      <c r="R279" s="26">
        <v>33.5</v>
      </c>
      <c r="S279" s="26"/>
      <c r="T279" s="26">
        <v>35.5</v>
      </c>
      <c r="U279" s="26">
        <v>36.6</v>
      </c>
      <c r="V279" s="25"/>
      <c r="W279" s="16"/>
      <c r="X279" s="16"/>
      <c r="Y279" s="16"/>
    </row>
    <row r="280" spans="3:34" s="34" customFormat="1" ht="18.75" x14ac:dyDescent="0.2">
      <c r="C280" s="27" t="s">
        <v>6</v>
      </c>
      <c r="D280" s="35" t="s">
        <v>93</v>
      </c>
      <c r="E280" s="43">
        <v>43.9</v>
      </c>
      <c r="F280" s="31">
        <v>96.7</v>
      </c>
      <c r="G280" s="31">
        <v>67.099999999999994</v>
      </c>
      <c r="H280" s="31">
        <v>71.099999999999994</v>
      </c>
      <c r="I280" s="31">
        <v>73.2</v>
      </c>
      <c r="J280" s="31"/>
      <c r="K280" s="31">
        <v>77.599999999999994</v>
      </c>
      <c r="L280" s="31">
        <v>79.900000000000006</v>
      </c>
      <c r="M280" s="31"/>
      <c r="N280" s="31">
        <v>84.7</v>
      </c>
      <c r="O280" s="31">
        <v>87.3</v>
      </c>
      <c r="P280" s="31"/>
      <c r="Q280" s="61">
        <v>92.5</v>
      </c>
      <c r="R280" s="61">
        <v>95.3</v>
      </c>
      <c r="S280" s="61"/>
      <c r="T280" s="61">
        <v>101</v>
      </c>
      <c r="U280" s="61">
        <v>103.2</v>
      </c>
      <c r="V280" s="32"/>
      <c r="W280" s="33"/>
      <c r="X280" s="33"/>
      <c r="Y280" s="33"/>
    </row>
    <row r="281" spans="3:34" s="34" customFormat="1" ht="18.75" x14ac:dyDescent="0.2">
      <c r="C281" s="27" t="s">
        <v>138</v>
      </c>
      <c r="D281" s="35" t="s">
        <v>93</v>
      </c>
      <c r="E281" s="43">
        <v>540.29999999999995</v>
      </c>
      <c r="F281" s="60">
        <v>544</v>
      </c>
      <c r="G281" s="60">
        <v>679.8</v>
      </c>
      <c r="H281" s="60">
        <f>H283+H284+H285</f>
        <v>807.9</v>
      </c>
      <c r="I281" s="60">
        <v>720.6</v>
      </c>
      <c r="J281" s="60">
        <v>252.8</v>
      </c>
      <c r="K281" s="60">
        <v>742.2</v>
      </c>
      <c r="L281" s="60">
        <v>764.5</v>
      </c>
      <c r="M281" s="60">
        <v>252.8</v>
      </c>
      <c r="N281" s="60">
        <v>810.3</v>
      </c>
      <c r="O281" s="60">
        <v>834.6</v>
      </c>
      <c r="P281" s="60">
        <v>252.8</v>
      </c>
      <c r="Q281" s="60">
        <v>884.7</v>
      </c>
      <c r="R281" s="60">
        <v>911.2</v>
      </c>
      <c r="S281" s="60">
        <v>252.8</v>
      </c>
      <c r="T281" s="60">
        <v>965.9</v>
      </c>
      <c r="U281" s="60">
        <v>994</v>
      </c>
      <c r="V281" s="32"/>
      <c r="W281" s="33"/>
      <c r="X281" s="33"/>
      <c r="Y281" s="33"/>
    </row>
    <row r="282" spans="3:34" ht="18.75" x14ac:dyDescent="0.2">
      <c r="C282" s="12" t="s">
        <v>19</v>
      </c>
      <c r="D282" s="9"/>
      <c r="E282" s="24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5"/>
      <c r="R282" s="25"/>
      <c r="S282" s="25"/>
      <c r="T282" s="25"/>
      <c r="U282" s="25"/>
      <c r="V282" s="25"/>
      <c r="W282" s="16"/>
      <c r="X282" s="16"/>
      <c r="Y282" s="16"/>
    </row>
    <row r="283" spans="3:34" ht="18.75" x14ac:dyDescent="0.2">
      <c r="C283" s="12" t="s">
        <v>357</v>
      </c>
      <c r="D283" s="9" t="s">
        <v>93</v>
      </c>
      <c r="E283" s="24">
        <v>122.4</v>
      </c>
      <c r="F283" s="20">
        <v>107.9</v>
      </c>
      <c r="G283" s="20">
        <v>200.7</v>
      </c>
      <c r="H283" s="20">
        <v>210.3</v>
      </c>
      <c r="I283" s="20">
        <v>217</v>
      </c>
      <c r="J283" s="20">
        <v>0</v>
      </c>
      <c r="K283" s="20">
        <f t="shared" ref="K283:L285" si="13">H283*1.04</f>
        <v>218.71200000000002</v>
      </c>
      <c r="L283" s="20">
        <f t="shared" si="13"/>
        <v>225.68</v>
      </c>
      <c r="M283" s="20">
        <v>0</v>
      </c>
      <c r="N283" s="20">
        <f t="shared" ref="N283:O285" si="14">K283*1.04</f>
        <v>227.46048000000002</v>
      </c>
      <c r="O283" s="20">
        <f t="shared" si="14"/>
        <v>234.70720000000003</v>
      </c>
      <c r="P283" s="20">
        <v>0</v>
      </c>
      <c r="Q283" s="20">
        <f t="shared" ref="Q283:R285" si="15">N283*1.04</f>
        <v>236.55889920000001</v>
      </c>
      <c r="R283" s="20">
        <f t="shared" si="15"/>
        <v>244.09548800000005</v>
      </c>
      <c r="S283" s="20">
        <v>0</v>
      </c>
      <c r="T283" s="20">
        <f t="shared" ref="T283:U285" si="16">Q283*1.04</f>
        <v>246.02125516800001</v>
      </c>
      <c r="U283" s="20">
        <f t="shared" si="16"/>
        <v>253.85930752000004</v>
      </c>
      <c r="V283" s="25"/>
      <c r="W283" s="16"/>
      <c r="X283" s="16"/>
      <c r="Y283" s="16"/>
    </row>
    <row r="284" spans="3:34" ht="18.75" x14ac:dyDescent="0.2">
      <c r="C284" s="12" t="s">
        <v>358</v>
      </c>
      <c r="D284" s="9" t="s">
        <v>93</v>
      </c>
      <c r="E284" s="23">
        <v>388.4</v>
      </c>
      <c r="F284" s="20">
        <v>387.6</v>
      </c>
      <c r="G284" s="20">
        <v>425.8</v>
      </c>
      <c r="H284" s="20">
        <v>556</v>
      </c>
      <c r="I284" s="20">
        <v>572.9</v>
      </c>
      <c r="J284" s="20"/>
      <c r="K284" s="20">
        <f t="shared" si="13"/>
        <v>578.24</v>
      </c>
      <c r="L284" s="20">
        <f t="shared" si="13"/>
        <v>595.81600000000003</v>
      </c>
      <c r="M284" s="20"/>
      <c r="N284" s="20">
        <f t="shared" si="14"/>
        <v>601.36959999999999</v>
      </c>
      <c r="O284" s="20">
        <f t="shared" si="14"/>
        <v>619.64864</v>
      </c>
      <c r="P284" s="20"/>
      <c r="Q284" s="20">
        <f t="shared" si="15"/>
        <v>625.42438400000003</v>
      </c>
      <c r="R284" s="20">
        <f t="shared" si="15"/>
        <v>644.43458559999999</v>
      </c>
      <c r="S284" s="25"/>
      <c r="T284" s="20">
        <f t="shared" si="16"/>
        <v>650.44135936000009</v>
      </c>
      <c r="U284" s="20">
        <f t="shared" si="16"/>
        <v>670.21196902400004</v>
      </c>
      <c r="V284" s="25"/>
      <c r="W284" s="16"/>
      <c r="X284" s="16"/>
      <c r="Y284" s="16"/>
    </row>
    <row r="285" spans="3:34" ht="18.75" x14ac:dyDescent="0.2">
      <c r="C285" s="12" t="s">
        <v>359</v>
      </c>
      <c r="D285" s="9" t="s">
        <v>93</v>
      </c>
      <c r="E285" s="23">
        <v>24.2</v>
      </c>
      <c r="F285" s="20">
        <v>33.9</v>
      </c>
      <c r="G285" s="20">
        <v>39.299999999999997</v>
      </c>
      <c r="H285" s="20">
        <v>41.6</v>
      </c>
      <c r="I285" s="20">
        <v>42.9</v>
      </c>
      <c r="J285" s="20"/>
      <c r="K285" s="20">
        <f t="shared" si="13"/>
        <v>43.264000000000003</v>
      </c>
      <c r="L285" s="20">
        <f t="shared" si="13"/>
        <v>44.616</v>
      </c>
      <c r="M285" s="20"/>
      <c r="N285" s="20">
        <f t="shared" si="14"/>
        <v>44.994560000000007</v>
      </c>
      <c r="O285" s="20">
        <f t="shared" si="14"/>
        <v>46.400640000000003</v>
      </c>
      <c r="P285" s="20"/>
      <c r="Q285" s="20">
        <f t="shared" si="15"/>
        <v>46.794342400000012</v>
      </c>
      <c r="R285" s="20">
        <f t="shared" si="15"/>
        <v>48.256665600000005</v>
      </c>
      <c r="S285" s="25"/>
      <c r="T285" s="20">
        <f t="shared" si="16"/>
        <v>48.666116096000017</v>
      </c>
      <c r="U285" s="20">
        <f t="shared" si="16"/>
        <v>50.18693222400001</v>
      </c>
      <c r="V285" s="25"/>
      <c r="W285" s="16"/>
      <c r="X285" s="16"/>
      <c r="Y285" s="16"/>
    </row>
    <row r="286" spans="3:34" ht="18.75" x14ac:dyDescent="0.2">
      <c r="C286" s="12" t="s">
        <v>19</v>
      </c>
      <c r="D286" s="15"/>
      <c r="E286" s="23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5"/>
      <c r="R286" s="25"/>
      <c r="S286" s="25"/>
      <c r="T286" s="25"/>
      <c r="U286" s="25"/>
      <c r="V286" s="25"/>
      <c r="W286" s="16"/>
      <c r="X286" s="16"/>
      <c r="Y286" s="16"/>
    </row>
    <row r="287" spans="3:34" ht="37.5" x14ac:dyDescent="0.2">
      <c r="C287" s="12" t="s">
        <v>139</v>
      </c>
      <c r="D287" s="9" t="s">
        <v>93</v>
      </c>
      <c r="E287" s="23">
        <v>0</v>
      </c>
      <c r="F287" s="20">
        <v>13.2</v>
      </c>
      <c r="G287" s="20">
        <v>6.5</v>
      </c>
      <c r="H287" s="20">
        <f>G287*1.04</f>
        <v>6.76</v>
      </c>
      <c r="I287" s="20">
        <v>7.1</v>
      </c>
      <c r="J287" s="20">
        <f>J285</f>
        <v>0</v>
      </c>
      <c r="K287" s="20">
        <f>H287*1.04</f>
        <v>7.0304000000000002</v>
      </c>
      <c r="L287" s="20">
        <f>I287*1.04</f>
        <v>7.3839999999999995</v>
      </c>
      <c r="M287" s="20">
        <f>M285</f>
        <v>0</v>
      </c>
      <c r="N287" s="20">
        <f>K287*1.04</f>
        <v>7.3116160000000008</v>
      </c>
      <c r="O287" s="20">
        <f>L287*1.04</f>
        <v>7.67936</v>
      </c>
      <c r="P287" s="20">
        <f>P285</f>
        <v>0</v>
      </c>
      <c r="Q287" s="20">
        <f>N287*1.04</f>
        <v>7.6040806400000012</v>
      </c>
      <c r="R287" s="20">
        <f>O287*1.04</f>
        <v>7.9865344</v>
      </c>
      <c r="S287" s="20">
        <f>S285</f>
        <v>0</v>
      </c>
      <c r="T287" s="20">
        <f>Q287*1.04</f>
        <v>7.9082438656000011</v>
      </c>
      <c r="U287" s="20">
        <f>R287*1.04</f>
        <v>8.3059957759999996</v>
      </c>
      <c r="V287" s="25"/>
      <c r="W287" s="16"/>
      <c r="X287" s="16"/>
      <c r="Y287" s="16"/>
    </row>
    <row r="288" spans="3:34" s="34" customFormat="1" ht="56.25" x14ac:dyDescent="0.2">
      <c r="C288" s="37" t="s">
        <v>360</v>
      </c>
      <c r="D288" s="35" t="s">
        <v>93</v>
      </c>
      <c r="E288" s="40">
        <v>738.4</v>
      </c>
      <c r="F288" s="31">
        <v>809.6</v>
      </c>
      <c r="G288" s="31">
        <v>1030</v>
      </c>
      <c r="H288" s="31">
        <f>SUM(H290:H300)</f>
        <v>1081.5999999999999</v>
      </c>
      <c r="I288" s="31">
        <v>391.10000000000008</v>
      </c>
      <c r="J288" s="31"/>
      <c r="K288" s="31">
        <f>SUM(K290:K300)</f>
        <v>1181</v>
      </c>
      <c r="L288" s="31">
        <f>SUM(L290:L300)+6</f>
        <v>1222.4000000000001</v>
      </c>
      <c r="M288" s="31"/>
      <c r="N288" s="31">
        <f>407.4</f>
        <v>407.4</v>
      </c>
      <c r="O288" s="31">
        <f>407.4+6</f>
        <v>413.4</v>
      </c>
      <c r="P288" s="31"/>
      <c r="Q288" s="32">
        <v>438.2</v>
      </c>
      <c r="R288" s="32">
        <v>451.3</v>
      </c>
      <c r="S288" s="32"/>
      <c r="T288" s="32">
        <v>478.4</v>
      </c>
      <c r="U288" s="32">
        <v>492.7</v>
      </c>
      <c r="V288" s="32"/>
      <c r="W288" s="33"/>
      <c r="X288" s="33"/>
      <c r="Y288" s="33"/>
      <c r="AA288" s="72" t="s">
        <v>386</v>
      </c>
      <c r="AB288" s="72" t="s">
        <v>387</v>
      </c>
      <c r="AC288" s="72" t="s">
        <v>388</v>
      </c>
      <c r="AD288" s="73" t="s">
        <v>397</v>
      </c>
      <c r="AE288" s="73" t="s">
        <v>398</v>
      </c>
      <c r="AF288" s="73" t="s">
        <v>399</v>
      </c>
      <c r="AG288" s="73" t="s">
        <v>400</v>
      </c>
      <c r="AH288" s="73" t="s">
        <v>393</v>
      </c>
    </row>
    <row r="289" spans="3:34" ht="18.75" x14ac:dyDescent="0.2">
      <c r="C289" s="14" t="s">
        <v>0</v>
      </c>
      <c r="D289" s="10"/>
      <c r="E289" s="23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5"/>
      <c r="R289" s="25"/>
      <c r="S289" s="25"/>
      <c r="T289" s="25"/>
      <c r="U289" s="25"/>
      <c r="V289" s="25"/>
      <c r="W289" s="16"/>
      <c r="X289" s="16"/>
      <c r="Y289" s="16"/>
      <c r="AA289" s="83">
        <f>E288</f>
        <v>738.4</v>
      </c>
      <c r="AB289" s="83">
        <f>F288</f>
        <v>809.6</v>
      </c>
      <c r="AC289" s="83">
        <f>G288</f>
        <v>1030</v>
      </c>
      <c r="AD289" s="83">
        <f>I288</f>
        <v>391.10000000000008</v>
      </c>
      <c r="AE289" s="83">
        <f>L288</f>
        <v>1222.4000000000001</v>
      </c>
      <c r="AF289" s="83">
        <f>O288</f>
        <v>413.4</v>
      </c>
      <c r="AG289" s="83">
        <f>R288</f>
        <v>451.3</v>
      </c>
      <c r="AH289" s="83">
        <f>U288</f>
        <v>492.7</v>
      </c>
    </row>
    <row r="290" spans="3:34" ht="18.75" x14ac:dyDescent="0.2">
      <c r="C290" s="11" t="s">
        <v>140</v>
      </c>
      <c r="D290" s="10" t="s">
        <v>93</v>
      </c>
      <c r="E290" s="25">
        <v>49.8</v>
      </c>
      <c r="F290" s="20">
        <v>53.3</v>
      </c>
      <c r="G290" s="20">
        <v>66.2</v>
      </c>
      <c r="H290" s="20">
        <v>70.099999999999994</v>
      </c>
      <c r="I290" s="20">
        <v>72.2</v>
      </c>
      <c r="J290" s="20"/>
      <c r="K290" s="59">
        <v>76.5</v>
      </c>
      <c r="L290" s="59">
        <v>78.8</v>
      </c>
      <c r="M290" s="20"/>
      <c r="N290" s="59">
        <v>81.099999999999994</v>
      </c>
      <c r="O290" s="59">
        <v>83.6</v>
      </c>
      <c r="P290" s="20"/>
      <c r="Q290" s="25">
        <v>88.6</v>
      </c>
      <c r="R290" s="25">
        <v>91.3</v>
      </c>
      <c r="S290" s="25"/>
      <c r="T290" s="25">
        <v>96.7</v>
      </c>
      <c r="U290" s="25">
        <v>99.7</v>
      </c>
      <c r="V290" s="25"/>
      <c r="W290" s="16"/>
      <c r="X290" s="16"/>
      <c r="Y290" s="16"/>
    </row>
    <row r="291" spans="3:34" ht="37.5" x14ac:dyDescent="0.2">
      <c r="C291" s="11" t="s">
        <v>141</v>
      </c>
      <c r="D291" s="10" t="s">
        <v>93</v>
      </c>
      <c r="E291" s="23">
        <v>8</v>
      </c>
      <c r="F291" s="20">
        <v>8.3000000000000007</v>
      </c>
      <c r="G291" s="20">
        <v>12.5</v>
      </c>
      <c r="H291" s="20">
        <v>13.2</v>
      </c>
      <c r="I291" s="20">
        <v>13.6</v>
      </c>
      <c r="J291" s="20"/>
      <c r="K291" s="59">
        <v>14.4</v>
      </c>
      <c r="L291" s="59">
        <v>14.9</v>
      </c>
      <c r="M291" s="20"/>
      <c r="N291" s="59">
        <v>15.7</v>
      </c>
      <c r="O291" s="59">
        <v>16.2</v>
      </c>
      <c r="P291" s="20"/>
      <c r="Q291" s="25">
        <v>17.2</v>
      </c>
      <c r="R291" s="25">
        <v>17.7</v>
      </c>
      <c r="S291" s="25"/>
      <c r="T291" s="25">
        <v>18.8</v>
      </c>
      <c r="U291" s="25">
        <v>19.3</v>
      </c>
      <c r="V291" s="25"/>
      <c r="W291" s="16"/>
      <c r="X291" s="16"/>
      <c r="Y291" s="16"/>
    </row>
    <row r="292" spans="3:34" ht="18.75" x14ac:dyDescent="0.2">
      <c r="C292" s="11" t="s">
        <v>142</v>
      </c>
      <c r="D292" s="10" t="s">
        <v>93</v>
      </c>
      <c r="E292" s="23">
        <v>72.8</v>
      </c>
      <c r="F292" s="20">
        <v>110.3</v>
      </c>
      <c r="G292" s="20">
        <v>118.3</v>
      </c>
      <c r="H292" s="20">
        <v>125.3</v>
      </c>
      <c r="I292" s="20">
        <v>129.1</v>
      </c>
      <c r="J292" s="20"/>
      <c r="K292" s="59">
        <v>136.9</v>
      </c>
      <c r="L292" s="59">
        <v>141</v>
      </c>
      <c r="M292" s="20"/>
      <c r="N292" s="59">
        <v>149.5</v>
      </c>
      <c r="O292" s="59">
        <v>153.9</v>
      </c>
      <c r="P292" s="20"/>
      <c r="Q292" s="25">
        <v>163.1</v>
      </c>
      <c r="R292" s="25">
        <v>168</v>
      </c>
      <c r="S292" s="25"/>
      <c r="T292" s="25">
        <v>178.1</v>
      </c>
      <c r="U292" s="25">
        <v>183.5</v>
      </c>
      <c r="V292" s="25"/>
      <c r="W292" s="16"/>
      <c r="X292" s="16"/>
      <c r="Y292" s="16"/>
    </row>
    <row r="293" spans="3:34" ht="18.75" x14ac:dyDescent="0.2">
      <c r="C293" s="11" t="s">
        <v>143</v>
      </c>
      <c r="D293" s="10" t="s">
        <v>93</v>
      </c>
      <c r="E293" s="24">
        <v>43.4</v>
      </c>
      <c r="F293" s="20">
        <v>30.5</v>
      </c>
      <c r="G293" s="20">
        <v>44.6</v>
      </c>
      <c r="H293" s="20">
        <v>47.2</v>
      </c>
      <c r="I293" s="20">
        <v>48.6</v>
      </c>
      <c r="J293" s="20"/>
      <c r="K293" s="59">
        <v>51.6</v>
      </c>
      <c r="L293" s="59">
        <v>53.1</v>
      </c>
      <c r="M293" s="20"/>
      <c r="N293" s="59">
        <v>56.3</v>
      </c>
      <c r="O293" s="59">
        <v>58</v>
      </c>
      <c r="P293" s="20"/>
      <c r="Q293" s="25">
        <v>61.5</v>
      </c>
      <c r="R293" s="25">
        <v>63.3</v>
      </c>
      <c r="S293" s="25"/>
      <c r="T293" s="25">
        <v>67.2</v>
      </c>
      <c r="U293" s="25">
        <v>69.099999999999994</v>
      </c>
      <c r="V293" s="25"/>
      <c r="W293" s="16"/>
      <c r="X293" s="16"/>
      <c r="Y293" s="16"/>
    </row>
    <row r="294" spans="3:34" ht="18.75" x14ac:dyDescent="0.2">
      <c r="C294" s="11" t="s">
        <v>144</v>
      </c>
      <c r="D294" s="10" t="s">
        <v>93</v>
      </c>
      <c r="E294" s="24">
        <v>2.9</v>
      </c>
      <c r="F294" s="20">
        <v>0.7</v>
      </c>
      <c r="G294" s="20">
        <v>2.4</v>
      </c>
      <c r="H294" s="20">
        <v>2.5</v>
      </c>
      <c r="I294" s="20">
        <v>2.6</v>
      </c>
      <c r="J294" s="20"/>
      <c r="K294" s="59">
        <v>2.8</v>
      </c>
      <c r="L294" s="59">
        <v>2.8</v>
      </c>
      <c r="M294" s="20"/>
      <c r="N294" s="59">
        <v>3</v>
      </c>
      <c r="O294" s="59">
        <v>3.1</v>
      </c>
      <c r="P294" s="20"/>
      <c r="Q294" s="25">
        <v>3.3</v>
      </c>
      <c r="R294" s="25">
        <v>3.4</v>
      </c>
      <c r="S294" s="25"/>
      <c r="T294" s="25">
        <v>3.6</v>
      </c>
      <c r="U294" s="25">
        <v>3.7</v>
      </c>
      <c r="V294" s="25"/>
      <c r="W294" s="16"/>
      <c r="X294" s="16"/>
      <c r="Y294" s="16"/>
    </row>
    <row r="295" spans="3:34" ht="18.75" x14ac:dyDescent="0.2">
      <c r="C295" s="11" t="s">
        <v>94</v>
      </c>
      <c r="D295" s="10" t="s">
        <v>93</v>
      </c>
      <c r="E295" s="24">
        <v>420</v>
      </c>
      <c r="F295" s="20">
        <v>446.6</v>
      </c>
      <c r="G295" s="20">
        <v>604.6</v>
      </c>
      <c r="H295" s="20">
        <v>640.79999999999995</v>
      </c>
      <c r="I295" s="20">
        <v>660.1</v>
      </c>
      <c r="J295" s="20"/>
      <c r="K295" s="59">
        <v>699.7</v>
      </c>
      <c r="L295" s="59">
        <v>720.7</v>
      </c>
      <c r="M295" s="20"/>
      <c r="N295" s="59">
        <v>763.9</v>
      </c>
      <c r="O295" s="59">
        <v>786.8</v>
      </c>
      <c r="P295" s="20"/>
      <c r="Q295" s="25">
        <v>834</v>
      </c>
      <c r="R295" s="25">
        <v>859</v>
      </c>
      <c r="S295" s="25"/>
      <c r="T295" s="25">
        <v>910</v>
      </c>
      <c r="U295" s="25">
        <v>937.9</v>
      </c>
      <c r="V295" s="25"/>
      <c r="W295" s="16"/>
      <c r="X295" s="16"/>
      <c r="Y295" s="16"/>
    </row>
    <row r="296" spans="3:34" ht="18.75" x14ac:dyDescent="0.2">
      <c r="C296" s="11" t="s">
        <v>145</v>
      </c>
      <c r="D296" s="10" t="s">
        <v>93</v>
      </c>
      <c r="E296" s="24">
        <v>60.6</v>
      </c>
      <c r="F296" s="20">
        <v>80.2</v>
      </c>
      <c r="G296" s="20">
        <v>81.900000000000006</v>
      </c>
      <c r="H296" s="20">
        <v>86.8</v>
      </c>
      <c r="I296" s="20">
        <v>89.4</v>
      </c>
      <c r="J296" s="20"/>
      <c r="K296" s="59">
        <v>94.7</v>
      </c>
      <c r="L296" s="59">
        <v>97.6</v>
      </c>
      <c r="M296" s="20"/>
      <c r="N296" s="59">
        <v>103.5</v>
      </c>
      <c r="O296" s="59">
        <v>106.5</v>
      </c>
      <c r="P296" s="20"/>
      <c r="Q296" s="25">
        <v>112.9</v>
      </c>
      <c r="R296" s="25">
        <v>116.3</v>
      </c>
      <c r="S296" s="25"/>
      <c r="T296" s="25">
        <v>123.2</v>
      </c>
      <c r="U296" s="25">
        <v>126.9</v>
      </c>
      <c r="V296" s="25"/>
      <c r="W296" s="16"/>
      <c r="X296" s="16"/>
      <c r="Y296" s="16"/>
    </row>
    <row r="297" spans="3:34" ht="18.75" x14ac:dyDescent="0.2">
      <c r="C297" s="11" t="s">
        <v>146</v>
      </c>
      <c r="D297" s="10" t="s">
        <v>93</v>
      </c>
      <c r="E297" s="24">
        <v>0</v>
      </c>
      <c r="F297" s="20">
        <v>0</v>
      </c>
      <c r="G297" s="20">
        <v>0</v>
      </c>
      <c r="H297" s="20">
        <v>0</v>
      </c>
      <c r="I297" s="20">
        <v>0</v>
      </c>
      <c r="J297" s="20"/>
      <c r="K297" s="59">
        <v>0</v>
      </c>
      <c r="L297" s="59">
        <v>0</v>
      </c>
      <c r="M297" s="20"/>
      <c r="N297" s="59">
        <v>0</v>
      </c>
      <c r="O297" s="59">
        <v>0</v>
      </c>
      <c r="P297" s="20"/>
      <c r="Q297" s="25">
        <v>0</v>
      </c>
      <c r="R297" s="25">
        <v>0</v>
      </c>
      <c r="S297" s="25"/>
      <c r="T297" s="25">
        <v>0</v>
      </c>
      <c r="U297" s="25">
        <v>0</v>
      </c>
      <c r="V297" s="25"/>
      <c r="W297" s="16"/>
      <c r="X297" s="16"/>
      <c r="Y297" s="16"/>
    </row>
    <row r="298" spans="3:34" ht="18.75" x14ac:dyDescent="0.2">
      <c r="C298" s="11" t="s">
        <v>95</v>
      </c>
      <c r="D298" s="10" t="s">
        <v>93</v>
      </c>
      <c r="E298" s="24">
        <v>66.400000000000006</v>
      </c>
      <c r="F298" s="20">
        <v>65.599999999999994</v>
      </c>
      <c r="G298" s="20">
        <v>78.5</v>
      </c>
      <c r="H298" s="20">
        <v>83.2</v>
      </c>
      <c r="I298" s="20">
        <v>85.7</v>
      </c>
      <c r="J298" s="20"/>
      <c r="K298" s="59">
        <v>90.8</v>
      </c>
      <c r="L298" s="59">
        <v>93.5</v>
      </c>
      <c r="M298" s="20"/>
      <c r="N298" s="59">
        <v>99.1</v>
      </c>
      <c r="O298" s="59">
        <v>102.1</v>
      </c>
      <c r="P298" s="20"/>
      <c r="Q298" s="25">
        <v>108.3</v>
      </c>
      <c r="R298" s="25">
        <v>111.5</v>
      </c>
      <c r="S298" s="25"/>
      <c r="T298" s="25">
        <v>118.2</v>
      </c>
      <c r="U298" s="25">
        <v>121.7</v>
      </c>
      <c r="V298" s="25"/>
      <c r="W298" s="16"/>
      <c r="X298" s="16"/>
      <c r="Y298" s="16"/>
    </row>
    <row r="299" spans="3:34" ht="18.75" x14ac:dyDescent="0.2">
      <c r="C299" s="11" t="s">
        <v>147</v>
      </c>
      <c r="D299" s="10" t="s">
        <v>93</v>
      </c>
      <c r="E299" s="24">
        <v>7.1</v>
      </c>
      <c r="F299" s="20">
        <v>6.4</v>
      </c>
      <c r="G299" s="20">
        <v>11.8</v>
      </c>
      <c r="H299" s="20">
        <v>12.5</v>
      </c>
      <c r="I299" s="20">
        <v>12.9</v>
      </c>
      <c r="J299" s="20"/>
      <c r="K299" s="59">
        <v>13.6</v>
      </c>
      <c r="L299" s="59">
        <v>14</v>
      </c>
      <c r="M299" s="20"/>
      <c r="N299" s="59">
        <v>14.9</v>
      </c>
      <c r="O299" s="59">
        <v>15.3</v>
      </c>
      <c r="P299" s="20"/>
      <c r="Q299" s="25">
        <v>16.3</v>
      </c>
      <c r="R299" s="25">
        <v>16.7</v>
      </c>
      <c r="S299" s="25"/>
      <c r="T299" s="25">
        <v>17.7</v>
      </c>
      <c r="U299" s="25">
        <v>18.3</v>
      </c>
      <c r="V299" s="25"/>
      <c r="W299" s="16"/>
      <c r="X299" s="16"/>
      <c r="Y299" s="16"/>
    </row>
    <row r="300" spans="3:34" ht="18.75" x14ac:dyDescent="0.2">
      <c r="C300" s="11" t="s">
        <v>361</v>
      </c>
      <c r="D300" s="10" t="s">
        <v>93</v>
      </c>
      <c r="E300" s="24">
        <v>0</v>
      </c>
      <c r="F300" s="20">
        <v>0</v>
      </c>
      <c r="G300" s="20">
        <v>0</v>
      </c>
      <c r="H300" s="20">
        <v>0</v>
      </c>
      <c r="I300" s="20">
        <v>0</v>
      </c>
      <c r="J300" s="20"/>
      <c r="K300" s="59">
        <v>0</v>
      </c>
      <c r="L300" s="59">
        <v>0</v>
      </c>
      <c r="M300" s="20"/>
      <c r="N300" s="59">
        <v>0</v>
      </c>
      <c r="O300" s="59">
        <v>0</v>
      </c>
      <c r="P300" s="20"/>
      <c r="Q300" s="25">
        <v>0</v>
      </c>
      <c r="R300" s="25">
        <v>0</v>
      </c>
      <c r="S300" s="25"/>
      <c r="T300" s="25">
        <v>0</v>
      </c>
      <c r="U300" s="25">
        <v>0</v>
      </c>
      <c r="V300" s="25"/>
      <c r="W300" s="16"/>
      <c r="X300" s="16"/>
      <c r="Y300" s="16"/>
    </row>
    <row r="301" spans="3:34" ht="18.75" x14ac:dyDescent="0.25">
      <c r="C301" s="13" t="s">
        <v>362</v>
      </c>
      <c r="D301" s="9" t="s">
        <v>93</v>
      </c>
      <c r="E301" s="24">
        <v>3.5</v>
      </c>
      <c r="F301" s="94">
        <v>0.5</v>
      </c>
      <c r="G301" s="94">
        <v>-15.8</v>
      </c>
      <c r="H301" s="75">
        <v>0</v>
      </c>
      <c r="I301" s="75">
        <v>0</v>
      </c>
      <c r="J301" s="24"/>
      <c r="K301" s="75">
        <v>0</v>
      </c>
      <c r="L301" s="75">
        <v>0</v>
      </c>
      <c r="M301" s="24"/>
      <c r="N301" s="76">
        <v>0</v>
      </c>
      <c r="O301" s="76">
        <v>0</v>
      </c>
      <c r="P301" s="24">
        <f>P270-P288</f>
        <v>252.8</v>
      </c>
      <c r="Q301" s="24">
        <v>0</v>
      </c>
      <c r="R301" s="24">
        <v>0</v>
      </c>
      <c r="S301" s="24">
        <f>S270-S288</f>
        <v>252.8</v>
      </c>
      <c r="T301" s="24">
        <v>0</v>
      </c>
      <c r="U301" s="24">
        <v>0</v>
      </c>
      <c r="V301" s="24">
        <f>V270-V288</f>
        <v>0</v>
      </c>
      <c r="W301" s="16"/>
      <c r="X301" s="16"/>
      <c r="Y301" s="16"/>
    </row>
    <row r="302" spans="3:34" s="34" customFormat="1" ht="18.75" x14ac:dyDescent="0.2">
      <c r="C302" s="37" t="s">
        <v>363</v>
      </c>
      <c r="D302" s="35" t="s">
        <v>93</v>
      </c>
      <c r="E302" s="43">
        <v>47.4</v>
      </c>
      <c r="F302" s="43">
        <v>47.4</v>
      </c>
      <c r="G302" s="43">
        <v>47.4</v>
      </c>
      <c r="H302" s="43">
        <v>47.4</v>
      </c>
      <c r="I302" s="43">
        <v>47.4</v>
      </c>
      <c r="J302" s="43"/>
      <c r="K302" s="43">
        <v>45</v>
      </c>
      <c r="L302" s="43">
        <v>45</v>
      </c>
      <c r="M302" s="43"/>
      <c r="N302" s="43">
        <v>43</v>
      </c>
      <c r="O302" s="43">
        <v>43</v>
      </c>
      <c r="P302" s="43"/>
      <c r="Q302" s="43">
        <v>41</v>
      </c>
      <c r="R302" s="43">
        <v>41</v>
      </c>
      <c r="S302" s="43"/>
      <c r="T302" s="43">
        <v>40</v>
      </c>
      <c r="U302" s="43">
        <v>40</v>
      </c>
      <c r="V302" s="43">
        <v>8.1999999999999993</v>
      </c>
      <c r="W302" s="33"/>
      <c r="X302" s="33"/>
      <c r="Y302" s="33"/>
    </row>
    <row r="303" spans="3:34" s="34" customFormat="1" ht="18.75" x14ac:dyDescent="0.2">
      <c r="C303" s="27" t="s">
        <v>370</v>
      </c>
      <c r="D303" s="28"/>
      <c r="E303" s="29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2"/>
      <c r="R303" s="32"/>
      <c r="S303" s="32"/>
      <c r="T303" s="32"/>
      <c r="U303" s="32"/>
      <c r="V303" s="32"/>
      <c r="W303" s="33"/>
      <c r="X303" s="33"/>
      <c r="Y303" s="33"/>
    </row>
    <row r="304" spans="3:34" ht="18.75" x14ac:dyDescent="0.2">
      <c r="C304" s="13" t="s">
        <v>148</v>
      </c>
      <c r="D304" s="3" t="s">
        <v>81</v>
      </c>
      <c r="E304" s="52" t="s">
        <v>402</v>
      </c>
      <c r="F304" s="52" t="s">
        <v>402</v>
      </c>
      <c r="G304" s="52" t="s">
        <v>402</v>
      </c>
      <c r="H304" s="52" t="s">
        <v>402</v>
      </c>
      <c r="I304" s="52" t="s">
        <v>402</v>
      </c>
      <c r="J304" s="52" t="s">
        <v>402</v>
      </c>
      <c r="K304" s="52" t="s">
        <v>402</v>
      </c>
      <c r="L304" s="52" t="s">
        <v>402</v>
      </c>
      <c r="M304" s="52" t="s">
        <v>402</v>
      </c>
      <c r="N304" s="52" t="s">
        <v>402</v>
      </c>
      <c r="O304" s="52" t="s">
        <v>402</v>
      </c>
      <c r="P304" s="52" t="s">
        <v>402</v>
      </c>
      <c r="Q304" s="52" t="s">
        <v>402</v>
      </c>
      <c r="R304" s="52" t="s">
        <v>402</v>
      </c>
      <c r="S304" s="52" t="s">
        <v>402</v>
      </c>
      <c r="T304" s="52" t="s">
        <v>402</v>
      </c>
      <c r="U304" s="52" t="s">
        <v>402</v>
      </c>
      <c r="V304" s="25"/>
      <c r="W304" s="16"/>
      <c r="X304" s="16"/>
      <c r="Y304" s="16"/>
    </row>
    <row r="305" spans="3:34" ht="18.75" x14ac:dyDescent="0.2">
      <c r="C305" s="13" t="s">
        <v>97</v>
      </c>
      <c r="D305" s="3" t="s">
        <v>81</v>
      </c>
      <c r="E305" s="52" t="s">
        <v>402</v>
      </c>
      <c r="F305" s="52" t="s">
        <v>402</v>
      </c>
      <c r="G305" s="52" t="s">
        <v>402</v>
      </c>
      <c r="H305" s="52" t="s">
        <v>402</v>
      </c>
      <c r="I305" s="52" t="s">
        <v>402</v>
      </c>
      <c r="J305" s="52" t="s">
        <v>402</v>
      </c>
      <c r="K305" s="52" t="s">
        <v>402</v>
      </c>
      <c r="L305" s="52" t="s">
        <v>402</v>
      </c>
      <c r="M305" s="52" t="s">
        <v>402</v>
      </c>
      <c r="N305" s="52" t="s">
        <v>402</v>
      </c>
      <c r="O305" s="52" t="s">
        <v>402</v>
      </c>
      <c r="P305" s="52" t="s">
        <v>402</v>
      </c>
      <c r="Q305" s="52" t="s">
        <v>402</v>
      </c>
      <c r="R305" s="52" t="s">
        <v>402</v>
      </c>
      <c r="S305" s="52" t="s">
        <v>402</v>
      </c>
      <c r="T305" s="52" t="s">
        <v>402</v>
      </c>
      <c r="U305" s="52" t="s">
        <v>402</v>
      </c>
      <c r="V305" s="25"/>
      <c r="W305" s="16"/>
      <c r="X305" s="16"/>
      <c r="Y305" s="16"/>
    </row>
    <row r="306" spans="3:34" ht="47.25" customHeight="1" x14ac:dyDescent="0.2">
      <c r="C306" s="13" t="s">
        <v>364</v>
      </c>
      <c r="D306" s="3" t="s">
        <v>380</v>
      </c>
      <c r="E306" s="48">
        <f>E320*1000/E319/12</f>
        <v>32137.096774193546</v>
      </c>
      <c r="F306" s="48">
        <f t="shared" ref="F306:V306" si="17">F320*1000/F319/12</f>
        <v>34424.731182795695</v>
      </c>
      <c r="G306" s="48">
        <f>G320*1000/G319/12</f>
        <v>34951.612903225803</v>
      </c>
      <c r="H306" s="48">
        <f t="shared" si="17"/>
        <v>37005.37634408602</v>
      </c>
      <c r="I306" s="48">
        <f t="shared" si="17"/>
        <v>37744.62365591398</v>
      </c>
      <c r="J306" s="48">
        <f t="shared" si="17"/>
        <v>0</v>
      </c>
      <c r="K306" s="48">
        <v>38000</v>
      </c>
      <c r="L306" s="48">
        <f t="shared" si="17"/>
        <v>38500</v>
      </c>
      <c r="M306" s="48">
        <f t="shared" si="17"/>
        <v>0</v>
      </c>
      <c r="N306" s="48">
        <f t="shared" si="17"/>
        <v>40897.849462365593</v>
      </c>
      <c r="O306" s="48">
        <f t="shared" si="17"/>
        <v>42123.655913978495</v>
      </c>
      <c r="P306" s="48">
        <f t="shared" si="17"/>
        <v>0</v>
      </c>
      <c r="Q306" s="48">
        <f t="shared" si="17"/>
        <v>44228.494623655912</v>
      </c>
      <c r="R306" s="48">
        <f t="shared" si="17"/>
        <v>44672.043010752684</v>
      </c>
      <c r="S306" s="48">
        <f t="shared" si="17"/>
        <v>0</v>
      </c>
      <c r="T306" s="48">
        <f t="shared" si="17"/>
        <v>46905.913978494624</v>
      </c>
      <c r="U306" s="48">
        <f t="shared" si="17"/>
        <v>47373.655913978495</v>
      </c>
      <c r="V306" s="48">
        <f t="shared" si="17"/>
        <v>0</v>
      </c>
      <c r="W306" s="16"/>
      <c r="X306" s="16"/>
      <c r="Y306" s="16"/>
    </row>
    <row r="307" spans="3:34" ht="33.6" customHeight="1" x14ac:dyDescent="0.2">
      <c r="C307" s="13" t="s">
        <v>365</v>
      </c>
      <c r="D307" s="5" t="s">
        <v>159</v>
      </c>
      <c r="E307" s="48">
        <v>105.3</v>
      </c>
      <c r="F307" s="45">
        <f>F306/E306*100</f>
        <v>107.11836051861145</v>
      </c>
      <c r="G307" s="45">
        <f>G306/F306*100</f>
        <v>101.53053256286115</v>
      </c>
      <c r="H307" s="45">
        <f>H306/G306*100</f>
        <v>105.87601907398863</v>
      </c>
      <c r="I307" s="45">
        <f>I306/G306*100</f>
        <v>107.99107829564684</v>
      </c>
      <c r="J307" s="45"/>
      <c r="K307" s="45">
        <f>K306/H306*100</f>
        <v>102.68778149062909</v>
      </c>
      <c r="L307" s="45">
        <f>L306/I306*100</f>
        <v>102.00128195997435</v>
      </c>
      <c r="M307" s="45"/>
      <c r="N307" s="45">
        <f>N306/K306*100</f>
        <v>107.62591963780419</v>
      </c>
      <c r="O307" s="45">
        <f>O306/L306*100</f>
        <v>109.41209328306103</v>
      </c>
      <c r="P307" s="45"/>
      <c r="Q307" s="26">
        <f>Q306/N306*100</f>
        <v>108.1438149073222</v>
      </c>
      <c r="R307" s="26">
        <f>R306/O306*100</f>
        <v>106.04977664326738</v>
      </c>
      <c r="S307" s="26"/>
      <c r="T307" s="26">
        <f>T306/Q306*100</f>
        <v>106.05360724487936</v>
      </c>
      <c r="U307" s="26">
        <f>U306/R306*100</f>
        <v>106.04765916476111</v>
      </c>
      <c r="V307" s="26"/>
      <c r="W307" s="16"/>
      <c r="X307" s="16"/>
      <c r="Y307" s="16"/>
    </row>
    <row r="308" spans="3:34" s="34" customFormat="1" ht="56.25" x14ac:dyDescent="0.2">
      <c r="C308" s="27" t="s">
        <v>98</v>
      </c>
      <c r="D308" s="28" t="s">
        <v>96</v>
      </c>
      <c r="E308" s="29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2"/>
      <c r="R308" s="32"/>
      <c r="S308" s="32"/>
      <c r="T308" s="32"/>
      <c r="U308" s="32"/>
      <c r="V308" s="32"/>
      <c r="W308" s="33"/>
      <c r="X308" s="33"/>
      <c r="Y308" s="33"/>
    </row>
    <row r="309" spans="3:34" ht="56.25" x14ac:dyDescent="0.2">
      <c r="C309" s="12" t="s">
        <v>99</v>
      </c>
      <c r="D309" s="3" t="s">
        <v>81</v>
      </c>
      <c r="E309" s="47" t="s">
        <v>402</v>
      </c>
      <c r="F309" s="47" t="s">
        <v>402</v>
      </c>
      <c r="G309" s="47" t="s">
        <v>402</v>
      </c>
      <c r="H309" s="47" t="s">
        <v>402</v>
      </c>
      <c r="I309" s="47" t="s">
        <v>402</v>
      </c>
      <c r="J309" s="47" t="s">
        <v>402</v>
      </c>
      <c r="K309" s="47" t="s">
        <v>402</v>
      </c>
      <c r="L309" s="47" t="s">
        <v>402</v>
      </c>
      <c r="M309" s="47" t="s">
        <v>402</v>
      </c>
      <c r="N309" s="47" t="s">
        <v>402</v>
      </c>
      <c r="O309" s="47" t="s">
        <v>402</v>
      </c>
      <c r="P309" s="47" t="s">
        <v>402</v>
      </c>
      <c r="Q309" s="47" t="s">
        <v>402</v>
      </c>
      <c r="R309" s="47" t="s">
        <v>402</v>
      </c>
      <c r="S309" s="47" t="s">
        <v>402</v>
      </c>
      <c r="T309" s="47" t="s">
        <v>402</v>
      </c>
      <c r="U309" s="47" t="s">
        <v>402</v>
      </c>
      <c r="V309" s="25"/>
      <c r="W309" s="16"/>
      <c r="X309" s="16"/>
      <c r="Y309" s="16"/>
    </row>
    <row r="310" spans="3:34" ht="37.5" x14ac:dyDescent="0.2">
      <c r="C310" s="13" t="s">
        <v>100</v>
      </c>
      <c r="D310" s="5" t="s">
        <v>81</v>
      </c>
      <c r="E310" s="47" t="s">
        <v>402</v>
      </c>
      <c r="F310" s="47" t="s">
        <v>402</v>
      </c>
      <c r="G310" s="47" t="s">
        <v>402</v>
      </c>
      <c r="H310" s="47" t="s">
        <v>402</v>
      </c>
      <c r="I310" s="47" t="s">
        <v>402</v>
      </c>
      <c r="J310" s="47" t="s">
        <v>402</v>
      </c>
      <c r="K310" s="47" t="s">
        <v>402</v>
      </c>
      <c r="L310" s="47" t="s">
        <v>402</v>
      </c>
      <c r="M310" s="47" t="s">
        <v>402</v>
      </c>
      <c r="N310" s="47" t="s">
        <v>402</v>
      </c>
      <c r="O310" s="47" t="s">
        <v>402</v>
      </c>
      <c r="P310" s="47" t="s">
        <v>402</v>
      </c>
      <c r="Q310" s="47" t="s">
        <v>402</v>
      </c>
      <c r="R310" s="47" t="s">
        <v>402</v>
      </c>
      <c r="S310" s="47" t="s">
        <v>402</v>
      </c>
      <c r="T310" s="47" t="s">
        <v>402</v>
      </c>
      <c r="U310" s="47" t="s">
        <v>402</v>
      </c>
      <c r="V310" s="25"/>
      <c r="W310" s="16"/>
      <c r="X310" s="16"/>
      <c r="Y310" s="16"/>
    </row>
    <row r="311" spans="3:34" ht="18.75" x14ac:dyDescent="0.2">
      <c r="C311" s="13" t="s">
        <v>101</v>
      </c>
      <c r="D311" s="5" t="s">
        <v>81</v>
      </c>
      <c r="E311" s="19" t="s">
        <v>402</v>
      </c>
      <c r="F311" s="19" t="s">
        <v>402</v>
      </c>
      <c r="G311" s="19" t="s">
        <v>402</v>
      </c>
      <c r="H311" s="19" t="s">
        <v>402</v>
      </c>
      <c r="I311" s="19" t="s">
        <v>402</v>
      </c>
      <c r="J311" s="19" t="s">
        <v>402</v>
      </c>
      <c r="K311" s="19" t="s">
        <v>402</v>
      </c>
      <c r="L311" s="19" t="s">
        <v>402</v>
      </c>
      <c r="M311" s="19" t="s">
        <v>402</v>
      </c>
      <c r="N311" s="19" t="s">
        <v>402</v>
      </c>
      <c r="O311" s="19" t="s">
        <v>402</v>
      </c>
      <c r="P311" s="19" t="s">
        <v>402</v>
      </c>
      <c r="Q311" s="19" t="s">
        <v>402</v>
      </c>
      <c r="R311" s="19" t="s">
        <v>402</v>
      </c>
      <c r="S311" s="19" t="s">
        <v>402</v>
      </c>
      <c r="T311" s="19" t="s">
        <v>402</v>
      </c>
      <c r="U311" s="19" t="s">
        <v>402</v>
      </c>
      <c r="V311" s="25"/>
      <c r="W311" s="16"/>
      <c r="X311" s="16"/>
      <c r="Y311" s="16"/>
    </row>
    <row r="312" spans="3:34" ht="37.5" x14ac:dyDescent="0.2">
      <c r="C312" s="13" t="s">
        <v>102</v>
      </c>
      <c r="D312" s="5" t="s">
        <v>81</v>
      </c>
      <c r="E312" s="19" t="s">
        <v>402</v>
      </c>
      <c r="F312" s="19" t="s">
        <v>402</v>
      </c>
      <c r="G312" s="19" t="s">
        <v>402</v>
      </c>
      <c r="H312" s="19" t="s">
        <v>402</v>
      </c>
      <c r="I312" s="19" t="s">
        <v>402</v>
      </c>
      <c r="J312" s="19" t="s">
        <v>402</v>
      </c>
      <c r="K312" s="19" t="s">
        <v>402</v>
      </c>
      <c r="L312" s="19" t="s">
        <v>402</v>
      </c>
      <c r="M312" s="19" t="s">
        <v>402</v>
      </c>
      <c r="N312" s="19" t="s">
        <v>402</v>
      </c>
      <c r="O312" s="19" t="s">
        <v>402</v>
      </c>
      <c r="P312" s="19" t="s">
        <v>402</v>
      </c>
      <c r="Q312" s="19" t="s">
        <v>402</v>
      </c>
      <c r="R312" s="19" t="s">
        <v>402</v>
      </c>
      <c r="S312" s="19" t="s">
        <v>402</v>
      </c>
      <c r="T312" s="19" t="s">
        <v>402</v>
      </c>
      <c r="U312" s="19" t="s">
        <v>402</v>
      </c>
      <c r="V312" s="25"/>
      <c r="W312" s="16"/>
      <c r="X312" s="16"/>
      <c r="Y312" s="16"/>
    </row>
    <row r="313" spans="3:34" ht="20.45" customHeight="1" x14ac:dyDescent="0.2">
      <c r="C313" s="13" t="s">
        <v>103</v>
      </c>
      <c r="D313" s="5" t="s">
        <v>81</v>
      </c>
      <c r="E313" s="19" t="s">
        <v>402</v>
      </c>
      <c r="F313" s="19" t="s">
        <v>402</v>
      </c>
      <c r="G313" s="19" t="s">
        <v>402</v>
      </c>
      <c r="H313" s="19" t="s">
        <v>402</v>
      </c>
      <c r="I313" s="19" t="s">
        <v>402</v>
      </c>
      <c r="J313" s="19" t="s">
        <v>402</v>
      </c>
      <c r="K313" s="19" t="s">
        <v>402</v>
      </c>
      <c r="L313" s="19" t="s">
        <v>402</v>
      </c>
      <c r="M313" s="19" t="s">
        <v>402</v>
      </c>
      <c r="N313" s="19" t="s">
        <v>402</v>
      </c>
      <c r="O313" s="19" t="s">
        <v>402</v>
      </c>
      <c r="P313" s="19" t="s">
        <v>402</v>
      </c>
      <c r="Q313" s="19" t="s">
        <v>402</v>
      </c>
      <c r="R313" s="19" t="s">
        <v>402</v>
      </c>
      <c r="S313" s="19" t="s">
        <v>402</v>
      </c>
      <c r="T313" s="19" t="s">
        <v>402</v>
      </c>
      <c r="U313" s="19" t="s">
        <v>402</v>
      </c>
      <c r="V313" s="25"/>
      <c r="W313" s="16"/>
      <c r="X313" s="16"/>
      <c r="Y313" s="16"/>
      <c r="AA313" s="72" t="s">
        <v>386</v>
      </c>
      <c r="AB313" s="72" t="s">
        <v>387</v>
      </c>
      <c r="AC313" s="72" t="s">
        <v>388</v>
      </c>
      <c r="AD313" s="73" t="s">
        <v>389</v>
      </c>
      <c r="AE313" s="73" t="s">
        <v>390</v>
      </c>
      <c r="AF313" s="73" t="s">
        <v>391</v>
      </c>
      <c r="AG313" s="73" t="s">
        <v>392</v>
      </c>
      <c r="AH313" s="73" t="s">
        <v>393</v>
      </c>
    </row>
    <row r="314" spans="3:34" ht="21" customHeight="1" x14ac:dyDescent="0.2">
      <c r="C314" s="12" t="s">
        <v>104</v>
      </c>
      <c r="D314" s="5" t="s">
        <v>67</v>
      </c>
      <c r="E314" s="22">
        <v>1.5</v>
      </c>
      <c r="F314" s="20">
        <v>1.33</v>
      </c>
      <c r="G314" s="20">
        <v>1.3</v>
      </c>
      <c r="H314" s="20">
        <v>1.2</v>
      </c>
      <c r="I314" s="20">
        <v>1.2</v>
      </c>
      <c r="J314" s="20">
        <v>1.2</v>
      </c>
      <c r="K314" s="20">
        <v>1.2</v>
      </c>
      <c r="L314" s="20">
        <v>1.2</v>
      </c>
      <c r="M314" s="20">
        <v>1.2</v>
      </c>
      <c r="N314" s="20">
        <v>1.2</v>
      </c>
      <c r="O314" s="20">
        <v>1.2</v>
      </c>
      <c r="P314" s="20">
        <v>1.2</v>
      </c>
      <c r="Q314" s="20">
        <v>1.2</v>
      </c>
      <c r="R314" s="20">
        <v>1.2</v>
      </c>
      <c r="S314" s="20">
        <v>1.2</v>
      </c>
      <c r="T314" s="20">
        <v>1.2</v>
      </c>
      <c r="U314" s="20">
        <v>1.2</v>
      </c>
      <c r="V314" s="25"/>
      <c r="W314" s="16"/>
      <c r="X314" s="16"/>
      <c r="Y314" s="16"/>
      <c r="AA314" s="8">
        <f>E314</f>
        <v>1.5</v>
      </c>
      <c r="AB314" s="78">
        <f>F314</f>
        <v>1.33</v>
      </c>
      <c r="AC314" s="78">
        <f>G314</f>
        <v>1.3</v>
      </c>
      <c r="AD314" s="78">
        <f>I314</f>
        <v>1.2</v>
      </c>
      <c r="AE314" s="78">
        <f>L314</f>
        <v>1.2</v>
      </c>
      <c r="AF314" s="78">
        <f>O314</f>
        <v>1.2</v>
      </c>
      <c r="AG314" s="8">
        <f>R314</f>
        <v>1.2</v>
      </c>
      <c r="AH314" s="8">
        <f>U314</f>
        <v>1.2</v>
      </c>
    </row>
    <row r="315" spans="3:34" ht="33.6" customHeight="1" x14ac:dyDescent="0.2">
      <c r="C315" s="12" t="s">
        <v>105</v>
      </c>
      <c r="D315" s="5" t="s">
        <v>67</v>
      </c>
      <c r="E315" s="22">
        <v>1.5</v>
      </c>
      <c r="F315" s="20">
        <v>1.33</v>
      </c>
      <c r="G315" s="20">
        <v>1.3</v>
      </c>
      <c r="H315" s="20">
        <v>1.2</v>
      </c>
      <c r="I315" s="20">
        <v>1.2</v>
      </c>
      <c r="J315" s="20">
        <v>1.2</v>
      </c>
      <c r="K315" s="20">
        <v>1.2</v>
      </c>
      <c r="L315" s="20">
        <v>1.2</v>
      </c>
      <c r="M315" s="20">
        <v>1.2</v>
      </c>
      <c r="N315" s="20">
        <v>1.2</v>
      </c>
      <c r="O315" s="20">
        <v>1.2</v>
      </c>
      <c r="P315" s="20">
        <v>1.2</v>
      </c>
      <c r="Q315" s="20">
        <v>1.2</v>
      </c>
      <c r="R315" s="20">
        <v>1.2</v>
      </c>
      <c r="S315" s="20">
        <v>1.2</v>
      </c>
      <c r="T315" s="20">
        <v>1.2</v>
      </c>
      <c r="U315" s="20">
        <v>1.2</v>
      </c>
      <c r="V315" s="25"/>
      <c r="W315" s="16"/>
      <c r="X315" s="16"/>
      <c r="Y315" s="16"/>
    </row>
    <row r="316" spans="3:34" ht="27" customHeight="1" x14ac:dyDescent="0.2">
      <c r="C316" s="12" t="s">
        <v>106</v>
      </c>
      <c r="D316" s="3" t="s">
        <v>81</v>
      </c>
      <c r="E316" s="22" t="s">
        <v>402</v>
      </c>
      <c r="F316" s="22" t="s">
        <v>402</v>
      </c>
      <c r="G316" s="22" t="s">
        <v>402</v>
      </c>
      <c r="H316" s="22" t="s">
        <v>402</v>
      </c>
      <c r="I316" s="22" t="s">
        <v>402</v>
      </c>
      <c r="J316" s="22" t="s">
        <v>402</v>
      </c>
      <c r="K316" s="22" t="s">
        <v>402</v>
      </c>
      <c r="L316" s="22" t="s">
        <v>402</v>
      </c>
      <c r="M316" s="22" t="s">
        <v>402</v>
      </c>
      <c r="N316" s="22" t="s">
        <v>402</v>
      </c>
      <c r="O316" s="22" t="s">
        <v>402</v>
      </c>
      <c r="P316" s="22" t="s">
        <v>402</v>
      </c>
      <c r="Q316" s="22" t="s">
        <v>402</v>
      </c>
      <c r="R316" s="22" t="s">
        <v>402</v>
      </c>
      <c r="S316" s="22" t="s">
        <v>402</v>
      </c>
      <c r="T316" s="22" t="s">
        <v>402</v>
      </c>
      <c r="U316" s="22" t="s">
        <v>402</v>
      </c>
      <c r="V316" s="25"/>
      <c r="W316" s="16"/>
      <c r="X316" s="16"/>
      <c r="Y316" s="16"/>
    </row>
    <row r="317" spans="3:34" ht="54" customHeight="1" x14ac:dyDescent="0.2">
      <c r="C317" s="12" t="s">
        <v>107</v>
      </c>
      <c r="D317" s="3" t="s">
        <v>81</v>
      </c>
      <c r="E317" s="22" t="s">
        <v>402</v>
      </c>
      <c r="F317" s="22" t="s">
        <v>402</v>
      </c>
      <c r="G317" s="22" t="s">
        <v>402</v>
      </c>
      <c r="H317" s="22" t="s">
        <v>402</v>
      </c>
      <c r="I317" s="22" t="s">
        <v>402</v>
      </c>
      <c r="J317" s="22" t="s">
        <v>402</v>
      </c>
      <c r="K317" s="22" t="s">
        <v>402</v>
      </c>
      <c r="L317" s="22" t="s">
        <v>402</v>
      </c>
      <c r="M317" s="22" t="s">
        <v>402</v>
      </c>
      <c r="N317" s="22" t="s">
        <v>402</v>
      </c>
      <c r="O317" s="22" t="s">
        <v>402</v>
      </c>
      <c r="P317" s="22" t="s">
        <v>402</v>
      </c>
      <c r="Q317" s="22" t="s">
        <v>402</v>
      </c>
      <c r="R317" s="22" t="s">
        <v>402</v>
      </c>
      <c r="S317" s="22" t="s">
        <v>402</v>
      </c>
      <c r="T317" s="22" t="s">
        <v>402</v>
      </c>
      <c r="U317" s="22" t="s">
        <v>402</v>
      </c>
      <c r="V317" s="51"/>
      <c r="W317" s="16"/>
      <c r="X317" s="16"/>
      <c r="Y317" s="16"/>
    </row>
    <row r="318" spans="3:34" ht="93.75" x14ac:dyDescent="0.2">
      <c r="C318" s="13" t="s">
        <v>108</v>
      </c>
      <c r="D318" s="5" t="s">
        <v>109</v>
      </c>
      <c r="E318" s="22" t="s">
        <v>402</v>
      </c>
      <c r="F318" s="22" t="s">
        <v>402</v>
      </c>
      <c r="G318" s="22" t="s">
        <v>402</v>
      </c>
      <c r="H318" s="22" t="s">
        <v>402</v>
      </c>
      <c r="I318" s="22" t="s">
        <v>402</v>
      </c>
      <c r="J318" s="22" t="s">
        <v>402</v>
      </c>
      <c r="K318" s="22" t="s">
        <v>402</v>
      </c>
      <c r="L318" s="22" t="s">
        <v>402</v>
      </c>
      <c r="M318" s="22" t="s">
        <v>402</v>
      </c>
      <c r="N318" s="22" t="s">
        <v>402</v>
      </c>
      <c r="O318" s="22" t="s">
        <v>402</v>
      </c>
      <c r="P318" s="22" t="s">
        <v>402</v>
      </c>
      <c r="Q318" s="22" t="s">
        <v>402</v>
      </c>
      <c r="R318" s="22" t="s">
        <v>402</v>
      </c>
      <c r="S318" s="22" t="s">
        <v>402</v>
      </c>
      <c r="T318" s="22" t="s">
        <v>402</v>
      </c>
      <c r="U318" s="22" t="s">
        <v>402</v>
      </c>
      <c r="V318" s="25"/>
      <c r="W318" s="16"/>
      <c r="X318" s="16"/>
      <c r="Y318" s="16"/>
      <c r="AA318" s="72" t="s">
        <v>386</v>
      </c>
      <c r="AB318" s="72" t="s">
        <v>387</v>
      </c>
      <c r="AC318" s="72" t="s">
        <v>388</v>
      </c>
      <c r="AD318" s="73" t="s">
        <v>389</v>
      </c>
      <c r="AE318" s="73" t="s">
        <v>390</v>
      </c>
      <c r="AF318" s="73" t="s">
        <v>391</v>
      </c>
      <c r="AG318" s="73" t="s">
        <v>392</v>
      </c>
      <c r="AH318" s="73" t="s">
        <v>393</v>
      </c>
    </row>
    <row r="319" spans="3:34" ht="34.9" customHeight="1" x14ac:dyDescent="0.2">
      <c r="C319" s="13" t="s">
        <v>137</v>
      </c>
      <c r="D319" s="4" t="s">
        <v>81</v>
      </c>
      <c r="E319" s="19">
        <v>3.1</v>
      </c>
      <c r="F319" s="19">
        <v>3.1</v>
      </c>
      <c r="G319" s="19">
        <v>3.1</v>
      </c>
      <c r="H319" s="19">
        <v>3.1</v>
      </c>
      <c r="I319" s="19">
        <v>3.1</v>
      </c>
      <c r="J319" s="19">
        <v>3.1</v>
      </c>
      <c r="K319" s="19">
        <v>3.1</v>
      </c>
      <c r="L319" s="19">
        <v>3.1</v>
      </c>
      <c r="M319" s="19">
        <v>3.1</v>
      </c>
      <c r="N319" s="19">
        <v>3.1</v>
      </c>
      <c r="O319" s="19">
        <v>3.1</v>
      </c>
      <c r="P319" s="19">
        <v>3.1</v>
      </c>
      <c r="Q319" s="19">
        <v>3.1</v>
      </c>
      <c r="R319" s="19">
        <v>3.1</v>
      </c>
      <c r="S319" s="19">
        <v>3.1</v>
      </c>
      <c r="T319" s="19">
        <v>3.1</v>
      </c>
      <c r="U319" s="19">
        <v>3.1</v>
      </c>
      <c r="V319" s="20">
        <v>2.6</v>
      </c>
      <c r="W319" s="16"/>
      <c r="X319" s="16"/>
      <c r="Y319" s="16"/>
      <c r="AA319" s="8">
        <f>E319</f>
        <v>3.1</v>
      </c>
      <c r="AB319" s="78">
        <f>F319</f>
        <v>3.1</v>
      </c>
      <c r="AC319" s="78">
        <f>G319</f>
        <v>3.1</v>
      </c>
      <c r="AD319" s="78">
        <f>I319</f>
        <v>3.1</v>
      </c>
      <c r="AE319" s="78">
        <f>L319</f>
        <v>3.1</v>
      </c>
      <c r="AF319" s="78">
        <f>O319</f>
        <v>3.1</v>
      </c>
      <c r="AG319" s="8">
        <f>R319</f>
        <v>3.1</v>
      </c>
      <c r="AH319" s="8">
        <f>U319</f>
        <v>3.1</v>
      </c>
    </row>
    <row r="320" spans="3:34" ht="34.5" customHeight="1" x14ac:dyDescent="0.2">
      <c r="C320" s="12" t="s">
        <v>110</v>
      </c>
      <c r="D320" s="3" t="s">
        <v>13</v>
      </c>
      <c r="E320" s="63">
        <v>1195.5</v>
      </c>
      <c r="F320" s="64">
        <v>1280.5999999999999</v>
      </c>
      <c r="G320" s="64">
        <v>1300.2</v>
      </c>
      <c r="H320" s="64">
        <v>1376.6</v>
      </c>
      <c r="I320" s="64">
        <v>1404.1</v>
      </c>
      <c r="J320" s="64"/>
      <c r="K320" s="64">
        <v>1445.4</v>
      </c>
      <c r="L320" s="64">
        <v>1432.2</v>
      </c>
      <c r="M320" s="64"/>
      <c r="N320" s="64">
        <v>1521.4</v>
      </c>
      <c r="O320" s="64">
        <v>1567</v>
      </c>
      <c r="P320" s="64"/>
      <c r="Q320" s="53">
        <v>1645.3</v>
      </c>
      <c r="R320" s="53">
        <v>1661.8</v>
      </c>
      <c r="S320" s="53"/>
      <c r="T320" s="53">
        <v>1744.9</v>
      </c>
      <c r="U320" s="53">
        <v>1762.3</v>
      </c>
      <c r="V320" s="25"/>
      <c r="W320" s="16"/>
      <c r="X320" s="16"/>
      <c r="Y320" s="16"/>
    </row>
    <row r="321" spans="3:25" ht="37.5" x14ac:dyDescent="0.2">
      <c r="C321" s="12" t="s">
        <v>379</v>
      </c>
      <c r="D321" s="3" t="s">
        <v>159</v>
      </c>
      <c r="E321" s="65">
        <f>E320/876.5*100</f>
        <v>136.39475185396464</v>
      </c>
      <c r="F321" s="64">
        <f>F320/E320*100</f>
        <v>107.11836051861145</v>
      </c>
      <c r="G321" s="64">
        <f>G320/F320*100</f>
        <v>101.53053256286117</v>
      </c>
      <c r="H321" s="64">
        <f>H320/G320*100</f>
        <v>105.8760190739886</v>
      </c>
      <c r="I321" s="64">
        <f>I320/G320*100</f>
        <v>107.9910782956468</v>
      </c>
      <c r="J321" s="64"/>
      <c r="K321" s="64">
        <f>K320/H320*100</f>
        <v>104.99782071771031</v>
      </c>
      <c r="L321" s="64">
        <f>L320/I320*100</f>
        <v>102.00128195997438</v>
      </c>
      <c r="M321" s="64"/>
      <c r="N321" s="64">
        <f>N320/K320*100</f>
        <v>105.2580600525806</v>
      </c>
      <c r="O321" s="64">
        <f>O320/L320*100</f>
        <v>109.41209328306103</v>
      </c>
      <c r="P321" s="64"/>
      <c r="Q321" s="53">
        <f>Q320/N320*100</f>
        <v>108.1438149073222</v>
      </c>
      <c r="R321" s="53">
        <f>R320/O320*100</f>
        <v>106.04977664326738</v>
      </c>
      <c r="S321" s="53"/>
      <c r="T321" s="53">
        <f>T320/Q320*100</f>
        <v>106.05360724487936</v>
      </c>
      <c r="U321" s="53">
        <f>U320/R320*100</f>
        <v>106.04765916476111</v>
      </c>
      <c r="V321" s="25"/>
      <c r="W321" s="16"/>
      <c r="X321" s="16"/>
      <c r="Y321" s="16"/>
    </row>
    <row r="322" spans="3:25" s="34" customFormat="1" ht="18.75" x14ac:dyDescent="0.2">
      <c r="C322" s="37" t="s">
        <v>371</v>
      </c>
      <c r="D322" s="28"/>
      <c r="E322" s="29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2"/>
      <c r="R322" s="32"/>
      <c r="S322" s="32"/>
      <c r="T322" s="32"/>
      <c r="U322" s="32"/>
      <c r="V322" s="32"/>
      <c r="W322" s="33"/>
      <c r="X322" s="33"/>
      <c r="Y322" s="33"/>
    </row>
    <row r="323" spans="3:25" ht="37.5" x14ac:dyDescent="0.2">
      <c r="C323" s="13" t="s">
        <v>111</v>
      </c>
      <c r="D323" s="3" t="s">
        <v>109</v>
      </c>
      <c r="E323" s="20">
        <v>815</v>
      </c>
      <c r="F323" s="20">
        <v>799</v>
      </c>
      <c r="G323" s="20">
        <v>802</v>
      </c>
      <c r="H323" s="20">
        <v>815</v>
      </c>
      <c r="I323" s="20">
        <v>815</v>
      </c>
      <c r="J323" s="20">
        <v>0.77</v>
      </c>
      <c r="K323" s="20">
        <v>830</v>
      </c>
      <c r="L323" s="20">
        <v>830</v>
      </c>
      <c r="M323" s="20">
        <v>0.77</v>
      </c>
      <c r="N323" s="20">
        <v>830</v>
      </c>
      <c r="O323" s="20">
        <v>830</v>
      </c>
      <c r="P323" s="20">
        <v>0.77</v>
      </c>
      <c r="Q323" s="20">
        <v>8360</v>
      </c>
      <c r="R323" s="20">
        <v>830</v>
      </c>
      <c r="S323" s="20">
        <v>0.77</v>
      </c>
      <c r="T323" s="20">
        <v>830</v>
      </c>
      <c r="U323" s="20">
        <v>830</v>
      </c>
      <c r="V323" s="25"/>
      <c r="W323" s="16"/>
      <c r="X323" s="16"/>
      <c r="Y323" s="16"/>
    </row>
    <row r="324" spans="3:25" ht="75" x14ac:dyDescent="0.2">
      <c r="C324" s="13" t="s">
        <v>112</v>
      </c>
      <c r="D324" s="4" t="s">
        <v>81</v>
      </c>
      <c r="E324" s="21">
        <v>2.2999999999999998</v>
      </c>
      <c r="F324" s="21">
        <v>2.2999999999999998</v>
      </c>
      <c r="G324" s="21">
        <v>2.2999999999999998</v>
      </c>
      <c r="H324" s="21">
        <v>2.2999999999999998</v>
      </c>
      <c r="I324" s="21">
        <v>2.2999999999999998</v>
      </c>
      <c r="J324" s="21">
        <v>2.2999999999999998</v>
      </c>
      <c r="K324" s="21">
        <v>2.2999999999999998</v>
      </c>
      <c r="L324" s="21">
        <v>2.2999999999999998</v>
      </c>
      <c r="M324" s="21">
        <v>2.2999999999999998</v>
      </c>
      <c r="N324" s="21">
        <v>2.2999999999999998</v>
      </c>
      <c r="O324" s="21">
        <v>2.2999999999999998</v>
      </c>
      <c r="P324" s="21">
        <v>2.2999999999999998</v>
      </c>
      <c r="Q324" s="21">
        <v>2.2999999999999998</v>
      </c>
      <c r="R324" s="21">
        <v>2.2999999999999998</v>
      </c>
      <c r="S324" s="21">
        <v>2.2999999999999998</v>
      </c>
      <c r="T324" s="21">
        <v>2.2999999999999998</v>
      </c>
      <c r="U324" s="21">
        <v>2.2999999999999998</v>
      </c>
      <c r="V324" s="25"/>
      <c r="W324" s="16"/>
      <c r="X324" s="16"/>
      <c r="Y324" s="16"/>
    </row>
    <row r="325" spans="3:25" ht="56.25" hidden="1" x14ac:dyDescent="0.2">
      <c r="C325" s="13" t="s">
        <v>113</v>
      </c>
      <c r="D325" s="4" t="s">
        <v>81</v>
      </c>
      <c r="E325" s="21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5"/>
      <c r="R325" s="25"/>
      <c r="S325" s="25"/>
      <c r="T325" s="25"/>
      <c r="U325" s="25"/>
      <c r="V325" s="25"/>
      <c r="W325" s="16"/>
      <c r="X325" s="16"/>
      <c r="Y325" s="16"/>
    </row>
    <row r="326" spans="3:25" ht="56.25" x14ac:dyDescent="0.2">
      <c r="C326" s="13" t="s">
        <v>114</v>
      </c>
      <c r="D326" s="4" t="s">
        <v>81</v>
      </c>
      <c r="E326" s="21">
        <v>0.33</v>
      </c>
      <c r="F326" s="20">
        <v>0.36</v>
      </c>
      <c r="G326" s="20">
        <v>0.4</v>
      </c>
      <c r="H326" s="20">
        <v>0.6</v>
      </c>
      <c r="I326" s="20">
        <v>0.6</v>
      </c>
      <c r="J326" s="20">
        <v>0.6</v>
      </c>
      <c r="K326" s="20">
        <v>0.6</v>
      </c>
      <c r="L326" s="20">
        <v>0.6</v>
      </c>
      <c r="M326" s="20">
        <v>0.6</v>
      </c>
      <c r="N326" s="20">
        <v>0.6</v>
      </c>
      <c r="O326" s="20">
        <v>0.6</v>
      </c>
      <c r="P326" s="20">
        <v>0.6</v>
      </c>
      <c r="Q326" s="20">
        <v>0.6</v>
      </c>
      <c r="R326" s="20">
        <v>0.6</v>
      </c>
      <c r="S326" s="20">
        <v>0.6</v>
      </c>
      <c r="T326" s="20">
        <v>0.6</v>
      </c>
      <c r="U326" s="20">
        <v>0.6</v>
      </c>
      <c r="V326" s="25"/>
      <c r="W326" s="16"/>
      <c r="X326" s="16"/>
      <c r="Y326" s="16"/>
    </row>
    <row r="327" spans="3:25" ht="56.25" hidden="1" x14ac:dyDescent="0.2">
      <c r="C327" s="13" t="s">
        <v>115</v>
      </c>
      <c r="D327" s="4" t="s">
        <v>81</v>
      </c>
      <c r="E327" s="21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5"/>
      <c r="R327" s="25"/>
      <c r="S327" s="25"/>
      <c r="T327" s="25"/>
      <c r="U327" s="25"/>
      <c r="V327" s="25"/>
      <c r="W327" s="16"/>
      <c r="X327" s="16"/>
      <c r="Y327" s="16"/>
    </row>
    <row r="328" spans="3:25" s="34" customFormat="1" ht="18.75" x14ac:dyDescent="0.2">
      <c r="C328" s="27" t="s">
        <v>116</v>
      </c>
      <c r="D328" s="28" t="s">
        <v>96</v>
      </c>
      <c r="E328" s="29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2"/>
      <c r="R328" s="32"/>
      <c r="S328" s="32"/>
      <c r="T328" s="32"/>
      <c r="U328" s="32"/>
      <c r="V328" s="32"/>
      <c r="W328" s="33"/>
      <c r="X328" s="33"/>
      <c r="Y328" s="33"/>
    </row>
    <row r="329" spans="3:25" ht="56.25" x14ac:dyDescent="0.2">
      <c r="C329" s="13" t="s">
        <v>117</v>
      </c>
      <c r="D329" s="4" t="s">
        <v>81</v>
      </c>
      <c r="E329" s="21">
        <v>0.32</v>
      </c>
      <c r="F329" s="20">
        <v>0.36</v>
      </c>
      <c r="G329" s="20">
        <v>0.39</v>
      </c>
      <c r="H329" s="20">
        <v>0.6</v>
      </c>
      <c r="I329" s="20">
        <v>0.6</v>
      </c>
      <c r="J329" s="20">
        <v>0.6</v>
      </c>
      <c r="K329" s="20">
        <v>0.6</v>
      </c>
      <c r="L329" s="20">
        <v>0.6</v>
      </c>
      <c r="M329" s="20">
        <v>0.6</v>
      </c>
      <c r="N329" s="20">
        <v>0.6</v>
      </c>
      <c r="O329" s="20">
        <v>0.6</v>
      </c>
      <c r="P329" s="20">
        <v>0.6</v>
      </c>
      <c r="Q329" s="20">
        <v>0.6</v>
      </c>
      <c r="R329" s="20">
        <v>0.6</v>
      </c>
      <c r="S329" s="20">
        <v>0.6</v>
      </c>
      <c r="T329" s="20">
        <v>0.6</v>
      </c>
      <c r="U329" s="20">
        <v>0.6</v>
      </c>
      <c r="V329" s="25"/>
      <c r="W329" s="16"/>
      <c r="X329" s="16"/>
      <c r="Y329" s="16"/>
    </row>
    <row r="330" spans="3:25" ht="56.25" hidden="1" x14ac:dyDescent="0.2">
      <c r="C330" s="13" t="s">
        <v>118</v>
      </c>
      <c r="D330" s="4" t="s">
        <v>81</v>
      </c>
      <c r="E330" s="21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5"/>
      <c r="R330" s="25"/>
      <c r="S330" s="25"/>
      <c r="T330" s="25"/>
      <c r="U330" s="25"/>
      <c r="V330" s="25"/>
      <c r="W330" s="16"/>
      <c r="X330" s="16"/>
      <c r="Y330" s="16"/>
    </row>
    <row r="331" spans="3:25" s="34" customFormat="1" ht="18.75" x14ac:dyDescent="0.2">
      <c r="C331" s="27" t="s">
        <v>119</v>
      </c>
      <c r="D331" s="28"/>
      <c r="E331" s="29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2"/>
      <c r="R331" s="32"/>
      <c r="S331" s="32"/>
      <c r="T331" s="32"/>
      <c r="U331" s="32"/>
      <c r="V331" s="32"/>
      <c r="W331" s="33"/>
      <c r="X331" s="33"/>
      <c r="Y331" s="33"/>
    </row>
    <row r="332" spans="3:25" ht="18.75" x14ac:dyDescent="0.2">
      <c r="C332" s="12" t="s">
        <v>120</v>
      </c>
      <c r="D332" s="7"/>
      <c r="E332" s="19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5"/>
      <c r="R332" s="25"/>
      <c r="S332" s="25"/>
      <c r="T332" s="25"/>
      <c r="U332" s="25"/>
      <c r="V332" s="25"/>
      <c r="W332" s="16"/>
      <c r="X332" s="16"/>
      <c r="Y332" s="16"/>
    </row>
    <row r="333" spans="3:25" ht="18.75" x14ac:dyDescent="0.2">
      <c r="C333" s="12" t="s">
        <v>121</v>
      </c>
      <c r="D333" s="3" t="s">
        <v>122</v>
      </c>
      <c r="E333" s="52">
        <v>0.01</v>
      </c>
      <c r="F333" s="52">
        <v>0.01</v>
      </c>
      <c r="G333" s="52">
        <v>0.01</v>
      </c>
      <c r="H333" s="52">
        <v>0.01</v>
      </c>
      <c r="I333" s="52">
        <v>0.01</v>
      </c>
      <c r="J333" s="52">
        <v>0.01</v>
      </c>
      <c r="K333" s="52">
        <v>0.01</v>
      </c>
      <c r="L333" s="52">
        <v>0.01</v>
      </c>
      <c r="M333" s="52">
        <v>0.01</v>
      </c>
      <c r="N333" s="52">
        <v>0.01</v>
      </c>
      <c r="O333" s="52">
        <v>0.01</v>
      </c>
      <c r="P333" s="52">
        <v>0.01</v>
      </c>
      <c r="Q333" s="52">
        <v>0.01</v>
      </c>
      <c r="R333" s="52">
        <v>0.01</v>
      </c>
      <c r="S333" s="52">
        <v>0.01</v>
      </c>
      <c r="T333" s="52">
        <v>0.01</v>
      </c>
      <c r="U333" s="52">
        <v>0.01</v>
      </c>
      <c r="V333" s="25"/>
      <c r="W333" s="16"/>
      <c r="X333" s="16"/>
      <c r="Y333" s="16"/>
    </row>
    <row r="334" spans="3:25" ht="37.5" x14ac:dyDescent="0.2">
      <c r="C334" s="12" t="s">
        <v>123</v>
      </c>
      <c r="D334" s="3" t="s">
        <v>124</v>
      </c>
      <c r="E334" s="48">
        <v>0.02</v>
      </c>
      <c r="F334" s="48">
        <v>0.02</v>
      </c>
      <c r="G334" s="48">
        <v>0.02</v>
      </c>
      <c r="H334" s="48">
        <v>0.02</v>
      </c>
      <c r="I334" s="48">
        <v>0.02</v>
      </c>
      <c r="J334" s="48">
        <v>0.02</v>
      </c>
      <c r="K334" s="48">
        <v>0.02</v>
      </c>
      <c r="L334" s="48">
        <v>0.02</v>
      </c>
      <c r="M334" s="48">
        <v>0.02</v>
      </c>
      <c r="N334" s="48">
        <v>0.02</v>
      </c>
      <c r="O334" s="48">
        <v>0.02</v>
      </c>
      <c r="P334" s="48">
        <v>0.02</v>
      </c>
      <c r="Q334" s="48">
        <v>0.02</v>
      </c>
      <c r="R334" s="48">
        <v>0.02</v>
      </c>
      <c r="S334" s="48">
        <v>0.02</v>
      </c>
      <c r="T334" s="48">
        <v>0.02</v>
      </c>
      <c r="U334" s="48">
        <v>0.02</v>
      </c>
      <c r="V334" s="48">
        <f t="shared" ref="V334" si="18">3/(V13*1000)*100000</f>
        <v>21.126760563380284</v>
      </c>
      <c r="W334" s="16"/>
      <c r="X334" s="16"/>
      <c r="Y334" s="16"/>
    </row>
    <row r="335" spans="3:25" ht="37.5" x14ac:dyDescent="0.2">
      <c r="C335" s="12" t="s">
        <v>125</v>
      </c>
      <c r="D335" s="3" t="s">
        <v>124</v>
      </c>
      <c r="E335" s="48">
        <v>0.02</v>
      </c>
      <c r="F335" s="48">
        <v>0.02</v>
      </c>
      <c r="G335" s="48">
        <v>0.02</v>
      </c>
      <c r="H335" s="48">
        <v>0.02</v>
      </c>
      <c r="I335" s="48">
        <v>0.02</v>
      </c>
      <c r="J335" s="48">
        <v>0.02</v>
      </c>
      <c r="K335" s="48">
        <v>0.02</v>
      </c>
      <c r="L335" s="48">
        <v>0.02</v>
      </c>
      <c r="M335" s="48">
        <v>0.02</v>
      </c>
      <c r="N335" s="48">
        <v>0.02</v>
      </c>
      <c r="O335" s="48">
        <v>0.02</v>
      </c>
      <c r="P335" s="48">
        <v>0.02</v>
      </c>
      <c r="Q335" s="48">
        <v>0.02</v>
      </c>
      <c r="R335" s="48">
        <v>0.02</v>
      </c>
      <c r="S335" s="48">
        <v>0.02</v>
      </c>
      <c r="T335" s="48">
        <v>0.02</v>
      </c>
      <c r="U335" s="48">
        <v>0.02</v>
      </c>
      <c r="V335" s="48">
        <f t="shared" ref="V335" si="19">2/(V13*1000)*100000</f>
        <v>14.084507042253522</v>
      </c>
      <c r="W335" s="16"/>
      <c r="X335" s="16"/>
      <c r="Y335" s="16"/>
    </row>
    <row r="336" spans="3:25" ht="37.5" x14ac:dyDescent="0.2">
      <c r="C336" s="12" t="s">
        <v>126</v>
      </c>
      <c r="D336" s="3" t="s">
        <v>149</v>
      </c>
      <c r="E336" s="19" t="s">
        <v>402</v>
      </c>
      <c r="F336" s="19" t="s">
        <v>402</v>
      </c>
      <c r="G336" s="19" t="s">
        <v>402</v>
      </c>
      <c r="H336" s="19" t="s">
        <v>402</v>
      </c>
      <c r="I336" s="19" t="s">
        <v>402</v>
      </c>
      <c r="J336" s="19" t="s">
        <v>402</v>
      </c>
      <c r="K336" s="19" t="s">
        <v>402</v>
      </c>
      <c r="L336" s="19" t="s">
        <v>402</v>
      </c>
      <c r="M336" s="19" t="s">
        <v>402</v>
      </c>
      <c r="N336" s="19" t="s">
        <v>402</v>
      </c>
      <c r="O336" s="19" t="s">
        <v>402</v>
      </c>
      <c r="P336" s="19" t="s">
        <v>402</v>
      </c>
      <c r="Q336" s="19" t="s">
        <v>402</v>
      </c>
      <c r="R336" s="19" t="s">
        <v>402</v>
      </c>
      <c r="S336" s="19" t="s">
        <v>402</v>
      </c>
      <c r="T336" s="19" t="s">
        <v>402</v>
      </c>
      <c r="U336" s="19" t="s">
        <v>402</v>
      </c>
      <c r="V336" s="25"/>
      <c r="W336" s="16"/>
      <c r="X336" s="16"/>
      <c r="Y336" s="16"/>
    </row>
    <row r="337" spans="3:25" ht="37.5" x14ac:dyDescent="0.2">
      <c r="C337" s="12" t="s">
        <v>127</v>
      </c>
      <c r="D337" s="4" t="s">
        <v>128</v>
      </c>
      <c r="E337" s="52" t="s">
        <v>402</v>
      </c>
      <c r="F337" s="19" t="s">
        <v>402</v>
      </c>
      <c r="G337" s="19" t="s">
        <v>402</v>
      </c>
      <c r="H337" s="19" t="s">
        <v>402</v>
      </c>
      <c r="I337" s="19" t="s">
        <v>402</v>
      </c>
      <c r="J337" s="19" t="s">
        <v>402</v>
      </c>
      <c r="K337" s="19" t="s">
        <v>402</v>
      </c>
      <c r="L337" s="19" t="s">
        <v>402</v>
      </c>
      <c r="M337" s="19" t="s">
        <v>402</v>
      </c>
      <c r="N337" s="19" t="s">
        <v>402</v>
      </c>
      <c r="O337" s="19" t="s">
        <v>402</v>
      </c>
      <c r="P337" s="19" t="s">
        <v>402</v>
      </c>
      <c r="Q337" s="19" t="s">
        <v>402</v>
      </c>
      <c r="R337" s="19" t="s">
        <v>402</v>
      </c>
      <c r="S337" s="19" t="s">
        <v>402</v>
      </c>
      <c r="T337" s="19" t="s">
        <v>402</v>
      </c>
      <c r="U337" s="19" t="s">
        <v>402</v>
      </c>
      <c r="V337" s="25"/>
      <c r="W337" s="16"/>
      <c r="X337" s="16"/>
      <c r="Y337" s="16"/>
    </row>
    <row r="338" spans="3:25" ht="18.75" x14ac:dyDescent="0.2">
      <c r="C338" s="12" t="s">
        <v>129</v>
      </c>
      <c r="D338" s="3"/>
      <c r="E338" s="52"/>
      <c r="F338" s="52"/>
      <c r="G338" s="52"/>
      <c r="H338" s="52"/>
      <c r="I338" s="52"/>
      <c r="J338" s="52"/>
      <c r="K338" s="66"/>
      <c r="L338" s="66"/>
      <c r="M338" s="66"/>
      <c r="N338" s="66"/>
      <c r="O338" s="66"/>
      <c r="P338" s="20"/>
      <c r="Q338" s="66"/>
      <c r="R338" s="66"/>
      <c r="S338" s="25"/>
      <c r="T338" s="66"/>
      <c r="U338" s="25"/>
      <c r="V338" s="25"/>
      <c r="W338" s="16"/>
      <c r="X338" s="16"/>
      <c r="Y338" s="16"/>
    </row>
    <row r="339" spans="3:25" ht="18.75" x14ac:dyDescent="0.2">
      <c r="C339" s="12" t="s">
        <v>130</v>
      </c>
      <c r="D339" s="4" t="s">
        <v>131</v>
      </c>
      <c r="E339" s="47">
        <v>0.05</v>
      </c>
      <c r="F339" s="47">
        <v>0.05</v>
      </c>
      <c r="G339" s="47">
        <v>0.05</v>
      </c>
      <c r="H339" s="47">
        <v>0.05</v>
      </c>
      <c r="I339" s="47">
        <v>0.05</v>
      </c>
      <c r="J339" s="47">
        <v>0.05</v>
      </c>
      <c r="K339" s="47">
        <v>0.05</v>
      </c>
      <c r="L339" s="47">
        <v>0.05</v>
      </c>
      <c r="M339" s="47">
        <v>0.05</v>
      </c>
      <c r="N339" s="47">
        <v>0.05</v>
      </c>
      <c r="O339" s="47">
        <v>0.05</v>
      </c>
      <c r="P339" s="47">
        <v>0.05</v>
      </c>
      <c r="Q339" s="47">
        <v>0.05</v>
      </c>
      <c r="R339" s="47">
        <v>0.05</v>
      </c>
      <c r="S339" s="47">
        <v>0.05</v>
      </c>
      <c r="T339" s="47">
        <v>0.05</v>
      </c>
      <c r="U339" s="47">
        <v>0.05</v>
      </c>
      <c r="V339" s="25"/>
      <c r="W339" s="16"/>
      <c r="X339" s="16"/>
      <c r="Y339" s="16"/>
    </row>
    <row r="340" spans="3:25" ht="18.75" x14ac:dyDescent="0.2">
      <c r="C340" s="12" t="s">
        <v>132</v>
      </c>
      <c r="D340" s="4" t="s">
        <v>131</v>
      </c>
      <c r="E340" s="47">
        <v>0.06</v>
      </c>
      <c r="F340" s="47">
        <v>0.06</v>
      </c>
      <c r="G340" s="47">
        <v>0.06</v>
      </c>
      <c r="H340" s="47">
        <v>0.06</v>
      </c>
      <c r="I340" s="47">
        <v>0.06</v>
      </c>
      <c r="J340" s="47">
        <v>0.06</v>
      </c>
      <c r="K340" s="47">
        <v>0.06</v>
      </c>
      <c r="L340" s="47">
        <v>0.06</v>
      </c>
      <c r="M340" s="47">
        <v>0.06</v>
      </c>
      <c r="N340" s="47">
        <v>0.06</v>
      </c>
      <c r="O340" s="47">
        <v>0.06</v>
      </c>
      <c r="P340" s="47">
        <v>0.06</v>
      </c>
      <c r="Q340" s="47">
        <v>0.06</v>
      </c>
      <c r="R340" s="47">
        <v>0.06</v>
      </c>
      <c r="S340" s="47">
        <v>0.06</v>
      </c>
      <c r="T340" s="47">
        <v>0.06</v>
      </c>
      <c r="U340" s="47">
        <v>0.06</v>
      </c>
      <c r="V340" s="25"/>
      <c r="W340" s="16"/>
      <c r="X340" s="16"/>
      <c r="Y340" s="16"/>
    </row>
  </sheetData>
  <mergeCells count="19">
    <mergeCell ref="E249:U249"/>
    <mergeCell ref="F16:U16"/>
    <mergeCell ref="AD7:AH7"/>
    <mergeCell ref="E8:E10"/>
    <mergeCell ref="F8:F10"/>
    <mergeCell ref="G8:G10"/>
    <mergeCell ref="H8:J8"/>
    <mergeCell ref="K8:M8"/>
    <mergeCell ref="N8:P8"/>
    <mergeCell ref="W8:Y8"/>
    <mergeCell ref="C2:P2"/>
    <mergeCell ref="C7:C10"/>
    <mergeCell ref="D7:D10"/>
    <mergeCell ref="C3:U3"/>
    <mergeCell ref="C4:U4"/>
    <mergeCell ref="C5:U5"/>
    <mergeCell ref="Q8:S8"/>
    <mergeCell ref="T8:V8"/>
    <mergeCell ref="H7:Y7"/>
  </mergeCells>
  <pageMargins left="0.19685039370078741" right="0.19685039370078741" top="0.39370078740157483" bottom="0" header="0" footer="0"/>
  <pageSetup paperSize="9" scale="50" fitToHeight="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2п исправл</vt:lpstr>
      <vt:lpstr>'форма 2п исправл'!Заголовки_для_печати</vt:lpstr>
    </vt:vector>
  </TitlesOfParts>
  <Company>economy.gov.ru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Пользователь</cp:lastModifiedBy>
  <cp:lastPrinted>2020-11-02T04:45:04Z</cp:lastPrinted>
  <dcterms:created xsi:type="dcterms:W3CDTF">2013-05-25T16:45:04Z</dcterms:created>
  <dcterms:modified xsi:type="dcterms:W3CDTF">2021-02-02T10:07:36Z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916261121</vt:i4>
  </property>
  <property fmtid="{D5CDD505-2E9C-101B-9397-08002B2CF9AE}" pid="3" name="_NewReviewCycle">
    <vt:lpwstr/>
  </property>
  <property fmtid="{D5CDD505-2E9C-101B-9397-08002B2CF9AE}" pid="4" name="_EmailSubject">
    <vt:lpwstr>FW: 6) Форма представления данных прогноза (2П МО).xls</vt:lpwstr>
  </property>
  <property fmtid="{D5CDD505-2E9C-101B-9397-08002B2CF9AE}" pid="5" name="_AuthorEmail">
    <vt:lpwstr>me07@r-19.ru</vt:lpwstr>
  </property>
  <property fmtid="{D5CDD505-2E9C-101B-9397-08002B2CF9AE}" pid="6" name="_AuthorEmailDisplayName">
    <vt:lpwstr>Филиппова Надежда Валерьевна</vt:lpwstr>
  </property>
  <property fmtid="{D5CDD505-2E9C-101B-9397-08002B2CF9AE}" pid="7" name="_ReviewingToolsShownOnce">
    <vt:lpwstr/>
  </property>
</Properties>
</file>